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ntra.crnormandie.fr\Bureautique\DGA ECO\DEEDD\N23_BAT_DURABLES\12_LOGEMENTS SOCIAUX_MP\2_FEDER\2021 2027\0.ANNEXES\DOCUMENTS TYPES\SIEG\TABLEAU SIEG\FEDER 2127\"/>
    </mc:Choice>
  </mc:AlternateContent>
  <xr:revisionPtr revIDLastSave="0" documentId="13_ncr:1_{DF0C9BAC-3150-4390-AE4F-8122A1B6AC5C}" xr6:coauthVersionLast="47" xr6:coauthVersionMax="47" xr10:uidLastSave="{00000000-0000-0000-0000-000000000000}"/>
  <bookViews>
    <workbookView xWindow="-120" yWindow="-120" windowWidth="29040" windowHeight="15840" tabRatio="856" xr2:uid="{E6E173B9-A11E-4BB5-B63C-E022D97C45E3}"/>
  </bookViews>
  <sheets>
    <sheet name="Test de compensation" sheetId="1" r:id="rId1"/>
    <sheet name="Calculs détaillés" sheetId="2" r:id="rId2"/>
    <sheet name="Notice explicative" sheetId="3" r:id="rId3"/>
  </sheets>
  <definedNames>
    <definedName name="Excel_BuiltIn_Print_Area" localSheetId="0">'Test de compensation'!$A$1:$L$202</definedName>
    <definedName name="Z_1330B1EB_D6B5_4145_AD9D_B75831D2D439__wvu_PrintArea" localSheetId="1">'Calculs détaillés'!$A$1:$AW$54</definedName>
    <definedName name="Z_1330B1EB_D6B5_4145_AD9D_B75831D2D439__wvu_PrintArea" localSheetId="0">'Test de compensation'!$A$1:$L$202</definedName>
    <definedName name="Z_1330B1EB_D6B5_4145_AD9D_B75831D2D439__wvu_Rows" localSheetId="0">('Test de compensation'!#REF!,'Test de compensation'!$125:$125)</definedName>
    <definedName name="Z_26C1AF17_D3E4_4547_92D2_C89E7F560B74__wvu_Cols" localSheetId="1">'Calculs détaillés'!$AT:$AT</definedName>
    <definedName name="Z_26C1AF17_D3E4_4547_92D2_C89E7F560B74__wvu_PrintArea" localSheetId="0">'Test de compensation'!$A$157:$K$202</definedName>
    <definedName name="Z_4EB177F3_F4D3_41FA_A7ED_DA74984F2109__wvu_PrintArea" localSheetId="0">'Test de compensation'!$A$157:$K$202</definedName>
    <definedName name="Z_5333055B_B1F1_457A_8AF1_DE36B34ACBA7__wvu_PrintArea" localSheetId="1">'Calculs détaillés'!$A$1:$AW$54</definedName>
    <definedName name="Z_5333055B_B1F1_457A_8AF1_DE36B34ACBA7__wvu_PrintArea" localSheetId="0">'Test de compensation'!$A$1:$L$202</definedName>
    <definedName name="Z_5333055B_B1F1_457A_8AF1_DE36B34ACBA7__wvu_Rows" localSheetId="0">('Test de compensation'!#REF!,'Test de compensation'!$125:$125)</definedName>
    <definedName name="Z_634CB27E_6174_4933_AFE6_F3269E494A87__wvu_PrintArea" localSheetId="1">'Calculs détaillés'!$A$1:$AW$54</definedName>
    <definedName name="Z_634CB27E_6174_4933_AFE6_F3269E494A87__wvu_PrintArea" localSheetId="0">'Test de compensation'!$A$1:$L$202</definedName>
    <definedName name="Z_634CB27E_6174_4933_AFE6_F3269E494A87__wvu_Rows" localSheetId="0">('Test de compensation'!#REF!,'Test de compensation'!$125:$125)</definedName>
    <definedName name="Z_6856F346_CE36_4225_9C8C_23291F29B277__wvu_PrintArea" localSheetId="1">'Calculs détaillés'!$A$1:$AW$54</definedName>
    <definedName name="Z_6856F346_CE36_4225_9C8C_23291F29B277__wvu_PrintArea" localSheetId="0">'Test de compensation'!$A$1:$L$202</definedName>
    <definedName name="Z_6856F346_CE36_4225_9C8C_23291F29B277__wvu_Rows" localSheetId="0">('Test de compensation'!#REF!,'Test de compensation'!$125:$125)</definedName>
    <definedName name="Z_72E6A889_852D_4F52_BB9A_47008E4DA803__wvu_PrintArea" localSheetId="1">'Calculs détaillés'!$A$1:$AW$54</definedName>
    <definedName name="Z_72E6A889_852D_4F52_BB9A_47008E4DA803__wvu_PrintArea" localSheetId="0">'Test de compensation'!$A$1:$L$202</definedName>
    <definedName name="Z_72E6A889_852D_4F52_BB9A_47008E4DA803__wvu_Rows" localSheetId="0">('Test de compensation'!#REF!,'Test de compensation'!$125:$125)</definedName>
    <definedName name="Z_77443461_F99B_4B08_B0A4_4162BB35D233__wvu_PrintArea" localSheetId="1">'Calculs détaillés'!$A$1:$AW$54</definedName>
    <definedName name="Z_77443461_F99B_4B08_B0A4_4162BB35D233__wvu_PrintArea" localSheetId="0">'Test de compensation'!$A$1:$L$202</definedName>
    <definedName name="Z_77443461_F99B_4B08_B0A4_4162BB35D233__wvu_Rows" localSheetId="0">('Test de compensation'!#REF!,'Test de compensation'!$125:$125)</definedName>
    <definedName name="Z_8795FEFB_389F_4479_B164_D96CADDEFAAF__wvu_PrintArea" localSheetId="1">'Calculs détaillés'!$A$1:$AW$54</definedName>
    <definedName name="Z_8795FEFB_389F_4479_B164_D96CADDEFAAF__wvu_PrintArea" localSheetId="0">'Test de compensation'!$A$1:$L$202</definedName>
    <definedName name="Z_8795FEFB_389F_4479_B164_D96CADDEFAAF__wvu_Rows" localSheetId="0">('Test de compensation'!#REF!,'Test de compensation'!$125:$125)</definedName>
    <definedName name="Z_8EC9B7B9_8071_418F_A05B_40EF536E5ABE__wvu_PrintArea" localSheetId="1">'Calculs détaillés'!$A$1:$AW$54</definedName>
    <definedName name="Z_8EC9B7B9_8071_418F_A05B_40EF536E5ABE__wvu_PrintArea" localSheetId="0">'Test de compensation'!$A$1:$L$202</definedName>
    <definedName name="Z_8EC9B7B9_8071_418F_A05B_40EF536E5ABE__wvu_Rows" localSheetId="0">('Test de compensation'!#REF!,'Test de compensation'!$125:$125)</definedName>
    <definedName name="Z_ADC4E5AD_2FF8_4A44_B31C_A9E914D70A09__wvu_PrintArea" localSheetId="1">'Calculs détaillés'!$A$1:$AW$54</definedName>
    <definedName name="Z_ADC4E5AD_2FF8_4A44_B31C_A9E914D70A09__wvu_PrintArea" localSheetId="0">'Test de compensation'!$A$1:$L$202</definedName>
    <definedName name="Z_ADC4E5AD_2FF8_4A44_B31C_A9E914D70A09__wvu_Rows" localSheetId="0">('Test de compensation'!#REF!,'Test de compensation'!$125:$125)</definedName>
    <definedName name="Z_D5CA7B6B_8807_4FB4_883F_67B4DEC32F74__wvu_PrintArea" localSheetId="1">'Calculs détaillés'!$A$1:$AW$54</definedName>
    <definedName name="Z_D5CA7B6B_8807_4FB4_883F_67B4DEC32F74__wvu_PrintArea" localSheetId="0">'Test de compensation'!$A$1:$L$202</definedName>
    <definedName name="Z_D5CA7B6B_8807_4FB4_883F_67B4DEC32F74__wvu_Rows" localSheetId="0">('Test de compensation'!#REF!,'Test de compensation'!$125:$125)</definedName>
    <definedName name="Z_EB644E58_B216_4611_9AE5_A9E5F86AC7F7__wvu_PrintArea" localSheetId="1">'Calculs détaillés'!$A$1:$AW$54</definedName>
    <definedName name="Z_EB644E58_B216_4611_9AE5_A9E5F86AC7F7__wvu_PrintArea" localSheetId="0">'Test de compensation'!$A$1:$L$202</definedName>
    <definedName name="Z_EB644E58_B216_4611_9AE5_A9E5F86AC7F7__wvu_Rows" localSheetId="0">('Test de compensation'!#REF!,'Test de compensation'!$125:$125)</definedName>
    <definedName name="_xlnm.Print_Area" localSheetId="1">'Calculs détaillés'!$A$1:$AW$54</definedName>
    <definedName name="_xlnm.Print_Area" localSheetId="0">'Test de compensation'!$A$1:$K$205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5" i="1" l="1"/>
  <c r="F127" i="1"/>
  <c r="D94" i="1"/>
  <c r="D7" i="2" s="1"/>
  <c r="AJ32" i="2"/>
  <c r="AJ33" i="2"/>
  <c r="AJ34" i="2"/>
  <c r="AJ35" i="2"/>
  <c r="AJ36" i="2"/>
  <c r="AJ37" i="2"/>
  <c r="AJ38" i="2"/>
  <c r="AJ39" i="2"/>
  <c r="AJ40" i="2"/>
  <c r="AJ41" i="2"/>
  <c r="AJ42" i="2"/>
  <c r="AJ43" i="2"/>
  <c r="AJ44" i="2"/>
  <c r="AJ45" i="2"/>
  <c r="AJ46" i="2"/>
  <c r="S2" i="2"/>
  <c r="T7" i="2"/>
  <c r="G2" i="2"/>
  <c r="D2" i="2"/>
  <c r="B7" i="2" s="1"/>
  <c r="B8" i="2" s="1"/>
  <c r="J2" i="2"/>
  <c r="S3" i="2"/>
  <c r="AE3" i="2"/>
  <c r="F7" i="2"/>
  <c r="F47" i="2"/>
  <c r="F53" i="2" s="1"/>
  <c r="C170" i="1" s="1"/>
  <c r="H7" i="2"/>
  <c r="H8" i="2" s="1"/>
  <c r="H9" i="2" s="1"/>
  <c r="I7" i="2"/>
  <c r="I47" i="2"/>
  <c r="I53" i="2" s="1"/>
  <c r="C175" i="1" s="1"/>
  <c r="G37" i="3" s="1"/>
  <c r="K7" i="2"/>
  <c r="Q7" i="2" s="1"/>
  <c r="W7" i="2" s="1"/>
  <c r="AC7" i="2" s="1"/>
  <c r="L7" i="2"/>
  <c r="L8" i="2" s="1"/>
  <c r="L9" i="2" s="1"/>
  <c r="M7" i="2"/>
  <c r="N7"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R41" i="2" s="1"/>
  <c r="R42" i="2" s="1"/>
  <c r="R43" i="2" s="1"/>
  <c r="R44" i="2" s="1"/>
  <c r="R45" i="2" s="1"/>
  <c r="R46" i="2" s="1"/>
  <c r="S7" i="2"/>
  <c r="S8" i="2" s="1"/>
  <c r="X7" i="2"/>
  <c r="X8" i="2" s="1"/>
  <c r="X9" i="2" s="1"/>
  <c r="X10" i="2" s="1"/>
  <c r="X11" i="2" s="1"/>
  <c r="X12" i="2" s="1"/>
  <c r="X13" i="2" s="1"/>
  <c r="X14" i="2" s="1"/>
  <c r="X15" i="2" s="1"/>
  <c r="Y7" i="2"/>
  <c r="AD7" i="2"/>
  <c r="AE7" i="2"/>
  <c r="AL7" i="2"/>
  <c r="AL47" i="2" s="1"/>
  <c r="AL53" i="2" s="1"/>
  <c r="AP7" i="2"/>
  <c r="AT7" i="2"/>
  <c r="K8" i="2"/>
  <c r="Q8" i="2" s="1"/>
  <c r="W8" i="2" s="1"/>
  <c r="AQ8" i="2"/>
  <c r="AQ47" i="2" s="1"/>
  <c r="AR8" i="2"/>
  <c r="AR47" i="2" s="1"/>
  <c r="K9" i="2"/>
  <c r="Q9" i="2" s="1"/>
  <c r="L10" i="2"/>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AS9" i="2"/>
  <c r="K10" i="2"/>
  <c r="Q10" i="2" s="1"/>
  <c r="AS10" i="2"/>
  <c r="K11" i="2"/>
  <c r="Q11" i="2" s="1"/>
  <c r="X16" i="2"/>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 r="X39" i="2" s="1"/>
  <c r="X40" i="2" s="1"/>
  <c r="X41" i="2" s="1"/>
  <c r="X42" i="2" s="1"/>
  <c r="X43" i="2" s="1"/>
  <c r="X44" i="2" s="1"/>
  <c r="X45" i="2" s="1"/>
  <c r="X46" i="2" s="1"/>
  <c r="AS11" i="2"/>
  <c r="K12" i="2"/>
  <c r="Q12" i="2" s="1"/>
  <c r="AS12" i="2"/>
  <c r="K13" i="2"/>
  <c r="Q13" i="2" s="1"/>
  <c r="AS13" i="2"/>
  <c r="K14" i="2"/>
  <c r="Q14" i="2" s="1"/>
  <c r="AS14" i="2"/>
  <c r="K15" i="2"/>
  <c r="Q15" i="2" s="1"/>
  <c r="AS15" i="2"/>
  <c r="K16" i="2"/>
  <c r="Q16" i="2" s="1"/>
  <c r="AS16" i="2"/>
  <c r="K17" i="2"/>
  <c r="Q17" i="2" s="1"/>
  <c r="AS17" i="2"/>
  <c r="K18" i="2"/>
  <c r="Q18" i="2"/>
  <c r="AS18" i="2"/>
  <c r="K19" i="2"/>
  <c r="Q19" i="2" s="1"/>
  <c r="W19" i="2" s="1"/>
  <c r="AS19" i="2"/>
  <c r="K20" i="2"/>
  <c r="Q20" i="2"/>
  <c r="W20" i="2" s="1"/>
  <c r="AS20" i="2"/>
  <c r="K21" i="2"/>
  <c r="Q21" i="2" s="1"/>
  <c r="AS21" i="2"/>
  <c r="D22" i="2"/>
  <c r="K22" i="2"/>
  <c r="Q22" i="2"/>
  <c r="AS22" i="2"/>
  <c r="D23" i="2"/>
  <c r="K23" i="2"/>
  <c r="Q23" i="2"/>
  <c r="W23" i="2" s="1"/>
  <c r="AC23" i="2" s="1"/>
  <c r="AE23" i="2" s="1"/>
  <c r="AS23" i="2"/>
  <c r="D24" i="2"/>
  <c r="K24" i="2"/>
  <c r="Q24" i="2" s="1"/>
  <c r="AS24" i="2"/>
  <c r="D25" i="2"/>
  <c r="K25" i="2"/>
  <c r="Q25" i="2"/>
  <c r="AS25" i="2"/>
  <c r="D26" i="2"/>
  <c r="K26" i="2"/>
  <c r="Q26" i="2" s="1"/>
  <c r="AS26" i="2"/>
  <c r="D27" i="2"/>
  <c r="K27" i="2"/>
  <c r="Q27" i="2"/>
  <c r="AS27" i="2"/>
  <c r="D28" i="2"/>
  <c r="K28" i="2"/>
  <c r="Q28" i="2" s="1"/>
  <c r="AS28" i="2"/>
  <c r="D29" i="2"/>
  <c r="K29" i="2"/>
  <c r="Q29" i="2" s="1"/>
  <c r="W29" i="2" s="1"/>
  <c r="AS29" i="2"/>
  <c r="D30" i="2"/>
  <c r="K30" i="2"/>
  <c r="Q30" i="2" s="1"/>
  <c r="W30" i="2" s="1"/>
  <c r="AS30" i="2"/>
  <c r="D31" i="2"/>
  <c r="K31" i="2"/>
  <c r="Q31" i="2"/>
  <c r="W31" i="2" s="1"/>
  <c r="Y31" i="2" s="1"/>
  <c r="AS31" i="2"/>
  <c r="C32" i="2"/>
  <c r="D32" i="2"/>
  <c r="H32" i="2"/>
  <c r="K32" i="2"/>
  <c r="Q32" i="2" s="1"/>
  <c r="W32" i="2" s="1"/>
  <c r="M32" i="2"/>
  <c r="AS32" i="2"/>
  <c r="C33" i="2"/>
  <c r="D33" i="2"/>
  <c r="H33" i="2"/>
  <c r="K33" i="2"/>
  <c r="Q33" i="2"/>
  <c r="W33" i="2" s="1"/>
  <c r="M33" i="2"/>
  <c r="AS33" i="2"/>
  <c r="C34" i="2"/>
  <c r="D34" i="2"/>
  <c r="H34" i="2"/>
  <c r="K34" i="2"/>
  <c r="Q34" i="2" s="1"/>
  <c r="M34" i="2"/>
  <c r="AS34" i="2"/>
  <c r="C35" i="2"/>
  <c r="D35" i="2"/>
  <c r="H35" i="2"/>
  <c r="K35" i="2"/>
  <c r="Q35" i="2" s="1"/>
  <c r="M35" i="2"/>
  <c r="AS35" i="2"/>
  <c r="C36" i="2"/>
  <c r="D36" i="2"/>
  <c r="H36" i="2"/>
  <c r="K36" i="2"/>
  <c r="Q36" i="2" s="1"/>
  <c r="W36" i="2" s="1"/>
  <c r="AC36" i="2" s="1"/>
  <c r="AE36" i="2" s="1"/>
  <c r="M36" i="2"/>
  <c r="AS36" i="2"/>
  <c r="C37" i="2"/>
  <c r="D37" i="2"/>
  <c r="H37" i="2"/>
  <c r="K37" i="2"/>
  <c r="Q37" i="2" s="1"/>
  <c r="W37" i="2" s="1"/>
  <c r="M37" i="2"/>
  <c r="AS37" i="2"/>
  <c r="C38" i="2"/>
  <c r="D38" i="2"/>
  <c r="H38" i="2"/>
  <c r="K38" i="2"/>
  <c r="Q38" i="2" s="1"/>
  <c r="W38" i="2" s="1"/>
  <c r="M38" i="2"/>
  <c r="AS38" i="2"/>
  <c r="C39" i="2"/>
  <c r="D39" i="2"/>
  <c r="H39" i="2"/>
  <c r="K39" i="2"/>
  <c r="Q39" i="2"/>
  <c r="W39" i="2" s="1"/>
  <c r="M39" i="2"/>
  <c r="AS39" i="2"/>
  <c r="C40" i="2"/>
  <c r="D40" i="2"/>
  <c r="H40" i="2"/>
  <c r="K40" i="2"/>
  <c r="Q40" i="2"/>
  <c r="W40" i="2" s="1"/>
  <c r="M40" i="2"/>
  <c r="AS40" i="2"/>
  <c r="C41" i="2"/>
  <c r="D41" i="2"/>
  <c r="H41" i="2"/>
  <c r="K41" i="2"/>
  <c r="Q41" i="2"/>
  <c r="W41" i="2" s="1"/>
  <c r="M41" i="2"/>
  <c r="AS41" i="2"/>
  <c r="C42" i="2"/>
  <c r="D42" i="2"/>
  <c r="H42" i="2"/>
  <c r="K42" i="2"/>
  <c r="Q42" i="2" s="1"/>
  <c r="M42" i="2"/>
  <c r="AS42" i="2"/>
  <c r="C43" i="2"/>
  <c r="D43" i="2"/>
  <c r="H43" i="2"/>
  <c r="K43" i="2"/>
  <c r="Q43" i="2" s="1"/>
  <c r="M43" i="2"/>
  <c r="AS43" i="2"/>
  <c r="C44" i="2"/>
  <c r="D44" i="2"/>
  <c r="H44" i="2"/>
  <c r="K44" i="2"/>
  <c r="Q44" i="2"/>
  <c r="W44" i="2" s="1"/>
  <c r="M44" i="2"/>
  <c r="AS44" i="2"/>
  <c r="C45" i="2"/>
  <c r="D45" i="2"/>
  <c r="H45" i="2"/>
  <c r="K45" i="2"/>
  <c r="Q45" i="2" s="1"/>
  <c r="M45" i="2"/>
  <c r="AS45" i="2"/>
  <c r="C46" i="2"/>
  <c r="D46" i="2"/>
  <c r="H46" i="2"/>
  <c r="K46" i="2"/>
  <c r="M46" i="2"/>
  <c r="Q46" i="2"/>
  <c r="W46" i="2" s="1"/>
  <c r="AS46" i="2"/>
  <c r="AP47" i="2"/>
  <c r="AP53" i="2" s="1"/>
  <c r="B67" i="2"/>
  <c r="B68" i="2" s="1"/>
  <c r="B69" i="2" s="1"/>
  <c r="B70" i="2" s="1"/>
  <c r="B71" i="2" s="1"/>
  <c r="B72" i="2" s="1"/>
  <c r="B73" i="2" s="1"/>
  <c r="B74" i="2" s="1"/>
  <c r="B75" i="2" s="1"/>
  <c r="B76" i="2" s="1"/>
  <c r="B77" i="2" s="1"/>
  <c r="B78" i="2" s="1"/>
  <c r="B79" i="2" s="1"/>
  <c r="B80" i="2" s="1"/>
  <c r="B81" i="2" s="1"/>
  <c r="B82" i="2" s="1"/>
  <c r="B83" i="2" s="1"/>
  <c r="B84" i="2" s="1"/>
  <c r="B85" i="2" s="1"/>
  <c r="G14" i="3"/>
  <c r="E107" i="3" s="1"/>
  <c r="G17" i="3"/>
  <c r="G36" i="3"/>
  <c r="G47" i="3"/>
  <c r="D87" i="1"/>
  <c r="D88" i="1" s="1"/>
  <c r="D89" i="1" s="1"/>
  <c r="D109" i="1"/>
  <c r="G7" i="2" s="1"/>
  <c r="G47" i="2" s="1"/>
  <c r="G53" i="2" s="1"/>
  <c r="F116" i="1"/>
  <c r="F117" i="1"/>
  <c r="F118" i="1"/>
  <c r="F119" i="1"/>
  <c r="F120" i="1"/>
  <c r="F121" i="1"/>
  <c r="F122" i="1"/>
  <c r="F123" i="1"/>
  <c r="F124" i="1"/>
  <c r="D125" i="1"/>
  <c r="E124" i="1" s="1"/>
  <c r="F130" i="1"/>
  <c r="F135" i="1"/>
  <c r="F136" i="1"/>
  <c r="F137" i="1"/>
  <c r="F138" i="1"/>
  <c r="D139" i="1"/>
  <c r="D144" i="1" s="1"/>
  <c r="D165" i="1" s="1"/>
  <c r="D163" i="1"/>
  <c r="W25" i="2"/>
  <c r="AC25" i="2" s="1"/>
  <c r="AE25" i="2" s="1"/>
  <c r="W14" i="2"/>
  <c r="AC14" i="2" s="1"/>
  <c r="AD8" i="2"/>
  <c r="AD9" i="2"/>
  <c r="AD10" i="2" s="1"/>
  <c r="AD11" i="2" s="1"/>
  <c r="AD12" i="2" s="1"/>
  <c r="AD13" i="2" s="1"/>
  <c r="AD14" i="2" s="1"/>
  <c r="AD15" i="2" s="1"/>
  <c r="AD16" i="2" s="1"/>
  <c r="AD17" i="2" s="1"/>
  <c r="AD18" i="2" s="1"/>
  <c r="AD19" i="2" s="1"/>
  <c r="AD20" i="2" s="1"/>
  <c r="AD21" i="2" s="1"/>
  <c r="AD22" i="2" s="1"/>
  <c r="AD23" i="2" s="1"/>
  <c r="AD24" i="2" s="1"/>
  <c r="AD25" i="2" s="1"/>
  <c r="AD26" i="2" s="1"/>
  <c r="AD27" i="2" s="1"/>
  <c r="AD28" i="2" s="1"/>
  <c r="AD29" i="2" s="1"/>
  <c r="AD30" i="2" s="1"/>
  <c r="AD31" i="2" s="1"/>
  <c r="AD32" i="2" s="1"/>
  <c r="AD33" i="2" s="1"/>
  <c r="AD34" i="2" s="1"/>
  <c r="AD35" i="2" s="1"/>
  <c r="AD36" i="2" s="1"/>
  <c r="AD37" i="2" s="1"/>
  <c r="AD38" i="2" s="1"/>
  <c r="AD39" i="2" s="1"/>
  <c r="AD40" i="2" s="1"/>
  <c r="AD41" i="2" s="1"/>
  <c r="AD42" i="2" s="1"/>
  <c r="AD43" i="2" s="1"/>
  <c r="AD44" i="2" s="1"/>
  <c r="AD45" i="2" s="1"/>
  <c r="AD46" i="2" s="1"/>
  <c r="AF7" i="2"/>
  <c r="G18" i="3"/>
  <c r="W21" i="2"/>
  <c r="W11" i="2"/>
  <c r="AC11" i="2" s="1"/>
  <c r="W27" i="2"/>
  <c r="W26" i="2"/>
  <c r="AC26" i="2" s="1"/>
  <c r="AE26" i="2" s="1"/>
  <c r="E138" i="1"/>
  <c r="E137" i="1"/>
  <c r="E139" i="1"/>
  <c r="E136" i="1"/>
  <c r="AC27" i="2"/>
  <c r="AE27" i="2"/>
  <c r="Y27" i="2"/>
  <c r="AC8" i="2"/>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E119" i="1" l="1"/>
  <c r="E34" i="2"/>
  <c r="J34" i="2" s="1"/>
  <c r="E135" i="1"/>
  <c r="E116" i="1"/>
  <c r="E42" i="2"/>
  <c r="E41" i="2"/>
  <c r="J41" i="2" s="1"/>
  <c r="O7" i="2"/>
  <c r="P7" i="2" s="1"/>
  <c r="N8" i="2" s="1"/>
  <c r="F139" i="1"/>
  <c r="E120" i="1"/>
  <c r="H10" i="2"/>
  <c r="H11" i="2" s="1"/>
  <c r="H12" i="2" s="1"/>
  <c r="H13" i="2" s="1"/>
  <c r="H14" i="2" s="1"/>
  <c r="H15" i="2" s="1"/>
  <c r="H16" i="2" s="1"/>
  <c r="H17" i="2" s="1"/>
  <c r="H18" i="2" s="1"/>
  <c r="H19" i="2" s="1"/>
  <c r="H20" i="2" s="1"/>
  <c r="H21" i="2" s="1"/>
  <c r="H22" i="2" s="1"/>
  <c r="H23" i="2" s="1"/>
  <c r="H24" i="2" s="1"/>
  <c r="H25" i="2" s="1"/>
  <c r="H26" i="2" s="1"/>
  <c r="H27" i="2" s="1"/>
  <c r="H28" i="2" s="1"/>
  <c r="H29" i="2" s="1"/>
  <c r="H30" i="2" s="1"/>
  <c r="H31" i="2" s="1"/>
  <c r="E117" i="1"/>
  <c r="AG7" i="2"/>
  <c r="AH7" i="2" s="1"/>
  <c r="AF8" i="2" s="1"/>
  <c r="AU7" i="2"/>
  <c r="AT8" i="2" s="1"/>
  <c r="AU8" i="2" s="1"/>
  <c r="E39" i="2"/>
  <c r="J39" i="2" s="1"/>
  <c r="E33" i="2"/>
  <c r="J33" i="2" s="1"/>
  <c r="AE8" i="2"/>
  <c r="E44" i="2"/>
  <c r="J44" i="2" s="1"/>
  <c r="Y40" i="2"/>
  <c r="AC40" i="2"/>
  <c r="AE40" i="2" s="1"/>
  <c r="Y33" i="2"/>
  <c r="AC33" i="2"/>
  <c r="AE33" i="2" s="1"/>
  <c r="Y44" i="2"/>
  <c r="AC44" i="2"/>
  <c r="AE44" i="2" s="1"/>
  <c r="AC46" i="2"/>
  <c r="AE46" i="2" s="1"/>
  <c r="Y46" i="2"/>
  <c r="AI46" i="2" s="1"/>
  <c r="G28" i="3"/>
  <c r="AK7" i="2"/>
  <c r="AK47" i="2" s="1"/>
  <c r="AK53" i="2" s="1"/>
  <c r="Y37" i="2"/>
  <c r="AC37" i="2"/>
  <c r="AE37" i="2" s="1"/>
  <c r="Y39" i="2"/>
  <c r="AC39" i="2"/>
  <c r="AE39" i="2" s="1"/>
  <c r="AC29" i="2"/>
  <c r="AE29" i="2" s="1"/>
  <c r="Y29" i="2"/>
  <c r="D96" i="1"/>
  <c r="E40" i="2"/>
  <c r="J40" i="2" s="1"/>
  <c r="E118" i="1"/>
  <c r="S46" i="2"/>
  <c r="E123" i="1"/>
  <c r="E45" i="2"/>
  <c r="J45" i="2" s="1"/>
  <c r="E43" i="2"/>
  <c r="J43" i="2" s="1"/>
  <c r="AQ53" i="2"/>
  <c r="C184" i="1" s="1"/>
  <c r="G45" i="3" s="1"/>
  <c r="E121" i="1"/>
  <c r="E122" i="1"/>
  <c r="S44" i="2"/>
  <c r="AS8" i="2"/>
  <c r="AC31" i="2"/>
  <c r="AE31" i="2" s="1"/>
  <c r="M8" i="2"/>
  <c r="M9" i="2" s="1"/>
  <c r="M10" i="2" s="1"/>
  <c r="D128" i="1"/>
  <c r="E32" i="2"/>
  <c r="J32" i="2" s="1"/>
  <c r="Y8" i="2"/>
  <c r="AI7" i="2"/>
  <c r="E37" i="2"/>
  <c r="J37" i="2" s="1"/>
  <c r="E35" i="2"/>
  <c r="J35" i="2" s="1"/>
  <c r="Y32" i="2"/>
  <c r="AC32" i="2"/>
  <c r="AE32" i="2" s="1"/>
  <c r="W16" i="2"/>
  <c r="W12" i="2"/>
  <c r="AC21" i="2"/>
  <c r="AE21" i="2" s="1"/>
  <c r="G34" i="3"/>
  <c r="C171" i="1"/>
  <c r="Y41" i="2"/>
  <c r="AC41" i="2"/>
  <c r="AE41" i="2" s="1"/>
  <c r="E36" i="2"/>
  <c r="J36" i="2" s="1"/>
  <c r="AC30" i="2"/>
  <c r="AE30" i="2" s="1"/>
  <c r="Y30" i="2"/>
  <c r="C7" i="2"/>
  <c r="S43" i="2"/>
  <c r="W43" i="2"/>
  <c r="W45" i="2"/>
  <c r="S45" i="2"/>
  <c r="W24" i="2"/>
  <c r="Y38" i="2"/>
  <c r="AC38" i="2"/>
  <c r="AE38" i="2" s="1"/>
  <c r="W13" i="2"/>
  <c r="W42" i="2"/>
  <c r="S42" i="2"/>
  <c r="AC19" i="2"/>
  <c r="AE19" i="2" s="1"/>
  <c r="E38" i="2"/>
  <c r="J38" i="2" s="1"/>
  <c r="W28" i="2"/>
  <c r="W18" i="2"/>
  <c r="W15" i="2"/>
  <c r="W9" i="2"/>
  <c r="S9" i="2"/>
  <c r="S10" i="2" s="1"/>
  <c r="D8" i="2"/>
  <c r="F125" i="1"/>
  <c r="F128" i="1" s="1"/>
  <c r="W34" i="2"/>
  <c r="AC20" i="2"/>
  <c r="AE20" i="2" s="1"/>
  <c r="Z7" i="2"/>
  <c r="U7" i="2"/>
  <c r="Y36" i="2"/>
  <c r="E46" i="2"/>
  <c r="J46" i="2" s="1"/>
  <c r="W10" i="2"/>
  <c r="W35" i="2"/>
  <c r="W22" i="2"/>
  <c r="W17" i="2"/>
  <c r="G26" i="3"/>
  <c r="J42" i="2"/>
  <c r="AR53" i="2"/>
  <c r="AI44" i="2" l="1"/>
  <c r="E125" i="1"/>
  <c r="AT9" i="2"/>
  <c r="O8" i="2"/>
  <c r="P8" i="2" s="1"/>
  <c r="H53" i="2"/>
  <c r="AG8" i="2"/>
  <c r="AH8" i="2" s="1"/>
  <c r="AF9" i="2" s="1"/>
  <c r="AI8" i="2"/>
  <c r="C183" i="1"/>
  <c r="G19" i="3"/>
  <c r="AO7" i="2"/>
  <c r="AS7" i="2" s="1"/>
  <c r="D141" i="1"/>
  <c r="AC42" i="2"/>
  <c r="AE42" i="2" s="1"/>
  <c r="Y42" i="2"/>
  <c r="AI42" i="2" s="1"/>
  <c r="AJ7" i="2"/>
  <c r="AU9" i="2"/>
  <c r="AT10" i="2" s="1"/>
  <c r="AC16" i="2"/>
  <c r="AC17" i="2"/>
  <c r="AE17" i="2" s="1"/>
  <c r="D9" i="2"/>
  <c r="D10" i="2" s="1"/>
  <c r="D11" i="2" s="1"/>
  <c r="D12" i="2" s="1"/>
  <c r="D13" i="2" s="1"/>
  <c r="D14" i="2" s="1"/>
  <c r="D15" i="2" s="1"/>
  <c r="D16" i="2" s="1"/>
  <c r="D17" i="2" s="1"/>
  <c r="D18" i="2" s="1"/>
  <c r="D19" i="2" s="1"/>
  <c r="D20" i="2" s="1"/>
  <c r="D21" i="2" s="1"/>
  <c r="AC22" i="2"/>
  <c r="AE22" i="2" s="1"/>
  <c r="AC13" i="2"/>
  <c r="C8" i="2"/>
  <c r="E7" i="2"/>
  <c r="J7" i="2" s="1"/>
  <c r="AC28" i="2"/>
  <c r="AE28" i="2" s="1"/>
  <c r="Y28" i="2"/>
  <c r="Y45" i="2"/>
  <c r="AC45" i="2"/>
  <c r="AE45" i="2" s="1"/>
  <c r="N9" i="2"/>
  <c r="G33" i="3"/>
  <c r="C172" i="1"/>
  <c r="AC10" i="2"/>
  <c r="AC18" i="2"/>
  <c r="AE18" i="2" s="1"/>
  <c r="C185" i="1"/>
  <c r="D100" i="1"/>
  <c r="D101" i="1" s="1"/>
  <c r="Y35" i="2"/>
  <c r="AC35" i="2"/>
  <c r="AE35" i="2" s="1"/>
  <c r="Y34" i="2"/>
  <c r="AC34" i="2"/>
  <c r="AE34" i="2" s="1"/>
  <c r="Y9" i="2"/>
  <c r="AC9" i="2"/>
  <c r="AE9" i="2" s="1"/>
  <c r="H47" i="2"/>
  <c r="AC15" i="2"/>
  <c r="S11" i="2"/>
  <c r="Y43" i="2"/>
  <c r="AC43" i="2"/>
  <c r="AE43" i="2" s="1"/>
  <c r="AA7" i="2"/>
  <c r="AC24" i="2"/>
  <c r="AE24" i="2" s="1"/>
  <c r="AC12" i="2"/>
  <c r="M11" i="2"/>
  <c r="V7" i="2"/>
  <c r="AI43" i="2" l="1"/>
  <c r="G20" i="3"/>
  <c r="H19" i="3" s="1"/>
  <c r="AE10" i="2"/>
  <c r="AE11" i="2" s="1"/>
  <c r="AO47" i="2"/>
  <c r="G44" i="3"/>
  <c r="S12" i="2"/>
  <c r="AG9" i="2"/>
  <c r="AI9" i="2"/>
  <c r="D47" i="2"/>
  <c r="Y10" i="2"/>
  <c r="E8" i="2"/>
  <c r="C9" i="2"/>
  <c r="AB7" i="2"/>
  <c r="G46" i="3"/>
  <c r="C189" i="1"/>
  <c r="AU10" i="2"/>
  <c r="AT11" i="2" s="1"/>
  <c r="M12" i="2"/>
  <c r="O9" i="2"/>
  <c r="P9" i="2" s="1"/>
  <c r="T8" i="2"/>
  <c r="AI45" i="2"/>
  <c r="D53" i="2"/>
  <c r="C169" i="1" s="1"/>
  <c r="G32" i="3" s="1"/>
  <c r="AO53" i="2" l="1"/>
  <c r="AS53" i="2" s="1"/>
  <c r="AS47" i="2"/>
  <c r="AS48" i="2" s="1"/>
  <c r="H18" i="3"/>
  <c r="H17" i="3"/>
  <c r="AU11" i="2"/>
  <c r="AT12" i="2" s="1"/>
  <c r="C50" i="3"/>
  <c r="C58" i="3" s="1"/>
  <c r="D183" i="1"/>
  <c r="D186" i="1"/>
  <c r="D200" i="1"/>
  <c r="D184" i="1"/>
  <c r="M13" i="2"/>
  <c r="C10" i="2"/>
  <c r="E9" i="2"/>
  <c r="J9" i="2" s="1"/>
  <c r="J8" i="2"/>
  <c r="U8" i="2"/>
  <c r="D185" i="1"/>
  <c r="S13" i="2"/>
  <c r="N10" i="2"/>
  <c r="Z8" i="2"/>
  <c r="AH9" i="2"/>
  <c r="AE12" i="2"/>
  <c r="Y11" i="2"/>
  <c r="AI10" i="2"/>
  <c r="AS54" i="2" l="1"/>
  <c r="G48" i="3"/>
  <c r="H20" i="3"/>
  <c r="AE13" i="2"/>
  <c r="AF10" i="2"/>
  <c r="O10" i="2"/>
  <c r="P10" i="2" s="1"/>
  <c r="AU12" i="2"/>
  <c r="AT13" i="2"/>
  <c r="E10" i="2"/>
  <c r="J10" i="2"/>
  <c r="C11" i="2"/>
  <c r="V8" i="2"/>
  <c r="M14" i="2"/>
  <c r="Y12" i="2"/>
  <c r="AI11" i="2"/>
  <c r="S14" i="2"/>
  <c r="AJ8" i="2"/>
  <c r="AA8" i="2"/>
  <c r="H45" i="3" l="1"/>
  <c r="H46" i="3"/>
  <c r="H47" i="3"/>
  <c r="H44" i="3"/>
  <c r="K196" i="1"/>
  <c r="D59" i="3"/>
  <c r="H117" i="3" s="1"/>
  <c r="Y13" i="2"/>
  <c r="AI12" i="2"/>
  <c r="N11" i="2"/>
  <c r="E11" i="2"/>
  <c r="C12" i="2"/>
  <c r="S15" i="2"/>
  <c r="M15" i="2"/>
  <c r="AG10" i="2"/>
  <c r="AU13" i="2"/>
  <c r="AE14" i="2"/>
  <c r="AB8" i="2"/>
  <c r="T9" i="2"/>
  <c r="H48" i="3" l="1"/>
  <c r="O11" i="2"/>
  <c r="P11" i="2" s="1"/>
  <c r="AE15" i="2"/>
  <c r="M16" i="2"/>
  <c r="C13" i="2"/>
  <c r="E12" i="2"/>
  <c r="J12" i="2" s="1"/>
  <c r="J11" i="2"/>
  <c r="Z9" i="2"/>
  <c r="U9" i="2"/>
  <c r="AT14" i="2"/>
  <c r="AH10" i="2"/>
  <c r="S16" i="2"/>
  <c r="Y14" i="2"/>
  <c r="AI13" i="2"/>
  <c r="AE16" i="2" l="1"/>
  <c r="C14" i="2"/>
  <c r="E13" i="2"/>
  <c r="J13" i="2" s="1"/>
  <c r="AF11" i="2"/>
  <c r="M17" i="2"/>
  <c r="V9" i="2"/>
  <c r="N12" i="2"/>
  <c r="AU14" i="2"/>
  <c r="AT15" i="2"/>
  <c r="Y15" i="2"/>
  <c r="AI14" i="2"/>
  <c r="AJ9" i="2"/>
  <c r="AA9" i="2"/>
  <c r="S17" i="2"/>
  <c r="Y16" i="2" l="1"/>
  <c r="AI15" i="2"/>
  <c r="T10" i="2"/>
  <c r="S18" i="2"/>
  <c r="M18" i="2"/>
  <c r="E14" i="2"/>
  <c r="J14" i="2" s="1"/>
  <c r="C15" i="2"/>
  <c r="AE47" i="2"/>
  <c r="AT16" i="2"/>
  <c r="AU15" i="2"/>
  <c r="AB9" i="2"/>
  <c r="O12" i="2"/>
  <c r="P12" i="2" s="1"/>
  <c r="AG11" i="2"/>
  <c r="C16" i="2" l="1"/>
  <c r="E15" i="2"/>
  <c r="J15" i="2"/>
  <c r="Z10" i="2"/>
  <c r="N13" i="2"/>
  <c r="AH11" i="2"/>
  <c r="AU16" i="2"/>
  <c r="AT17" i="2" s="1"/>
  <c r="Y17" i="2"/>
  <c r="AI16" i="2"/>
  <c r="U10" i="2"/>
  <c r="M19" i="2"/>
  <c r="S19" i="2"/>
  <c r="AU17" i="2" l="1"/>
  <c r="AT18" i="2"/>
  <c r="O13" i="2"/>
  <c r="P13" i="2" s="1"/>
  <c r="V10" i="2"/>
  <c r="Y18" i="2"/>
  <c r="AI17" i="2"/>
  <c r="S20" i="2"/>
  <c r="AA10" i="2"/>
  <c r="AJ10" i="2"/>
  <c r="M20" i="2"/>
  <c r="AF12" i="2"/>
  <c r="C17" i="2"/>
  <c r="E16" i="2"/>
  <c r="J16" i="2" s="1"/>
  <c r="E17" i="2" l="1"/>
  <c r="J17" i="2" s="1"/>
  <c r="C18" i="2"/>
  <c r="T11" i="2"/>
  <c r="S21" i="2"/>
  <c r="N14" i="2"/>
  <c r="O14" i="2" s="1"/>
  <c r="P14" i="2" s="1"/>
  <c r="AU18" i="2"/>
  <c r="AT19" i="2"/>
  <c r="AB10" i="2"/>
  <c r="AG12" i="2"/>
  <c r="AH12" i="2" s="1"/>
  <c r="M21" i="2"/>
  <c r="Y19" i="2"/>
  <c r="AI18" i="2"/>
  <c r="N15" i="2" l="1"/>
  <c r="O15" i="2" s="1"/>
  <c r="P15" i="2" s="1"/>
  <c r="Y20" i="2"/>
  <c r="AI19" i="2"/>
  <c r="AF13" i="2"/>
  <c r="Z11" i="2"/>
  <c r="M22" i="2"/>
  <c r="U11" i="2"/>
  <c r="C19" i="2"/>
  <c r="E18" i="2"/>
  <c r="J18" i="2" s="1"/>
  <c r="S22" i="2"/>
  <c r="AU19" i="2"/>
  <c r="AT20" i="2"/>
  <c r="AU20" i="2" l="1"/>
  <c r="AT21" i="2"/>
  <c r="V11" i="2"/>
  <c r="S23" i="2"/>
  <c r="Y21" i="2"/>
  <c r="AI20" i="2"/>
  <c r="AA11" i="2"/>
  <c r="AJ11" i="2"/>
  <c r="N16" i="2"/>
  <c r="O16" i="2" s="1"/>
  <c r="P16" i="2" s="1"/>
  <c r="AG13" i="2"/>
  <c r="AH13" i="2" s="1"/>
  <c r="M23" i="2"/>
  <c r="E19" i="2"/>
  <c r="J19" i="2" s="1"/>
  <c r="C20" i="2"/>
  <c r="M24" i="2" l="1"/>
  <c r="S24" i="2"/>
  <c r="Y22" i="2"/>
  <c r="AI21" i="2"/>
  <c r="C21" i="2"/>
  <c r="E20" i="2"/>
  <c r="J20" i="2" s="1"/>
  <c r="N17" i="2"/>
  <c r="O17" i="2" s="1"/>
  <c r="P17" i="2" s="1"/>
  <c r="T12" i="2"/>
  <c r="AT22" i="2"/>
  <c r="AU21" i="2"/>
  <c r="AB11" i="2"/>
  <c r="AF14" i="2"/>
  <c r="N18" i="2" l="1"/>
  <c r="O18" i="2" s="1"/>
  <c r="P18" i="2" s="1"/>
  <c r="U12" i="2"/>
  <c r="V12" i="2" s="1"/>
  <c r="S25" i="2"/>
  <c r="AG14" i="2"/>
  <c r="AH14" i="2" s="1"/>
  <c r="C22" i="2"/>
  <c r="E21" i="2"/>
  <c r="J21" i="2" s="1"/>
  <c r="AU22" i="2"/>
  <c r="AT23" i="2" s="1"/>
  <c r="Y23" i="2"/>
  <c r="AI22" i="2"/>
  <c r="Z12" i="2"/>
  <c r="M25" i="2"/>
  <c r="S26" i="2" l="1"/>
  <c r="AF15" i="2"/>
  <c r="Y24" i="2"/>
  <c r="AI23" i="2"/>
  <c r="C23" i="2"/>
  <c r="E22" i="2"/>
  <c r="J22" i="2"/>
  <c r="N19" i="2"/>
  <c r="O19" i="2" s="1"/>
  <c r="P19" i="2" s="1"/>
  <c r="AU23" i="2"/>
  <c r="AT24" i="2"/>
  <c r="M26" i="2"/>
  <c r="T13" i="2"/>
  <c r="U13" i="2" s="1"/>
  <c r="V13" i="2" s="1"/>
  <c r="AA12" i="2"/>
  <c r="AB12" i="2" s="1"/>
  <c r="AJ12" i="2"/>
  <c r="N20" i="2" l="1"/>
  <c r="O20" i="2" s="1"/>
  <c r="P20" i="2" s="1"/>
  <c r="M27" i="2"/>
  <c r="T14" i="2"/>
  <c r="U14" i="2" s="1"/>
  <c r="V14" i="2" s="1"/>
  <c r="E23" i="2"/>
  <c r="J23" i="2" s="1"/>
  <c r="C24" i="2"/>
  <c r="Y25" i="2"/>
  <c r="AI24" i="2"/>
  <c r="AG15" i="2"/>
  <c r="AH15" i="2" s="1"/>
  <c r="S27" i="2"/>
  <c r="AU24" i="2"/>
  <c r="AT25" i="2"/>
  <c r="Z13" i="2"/>
  <c r="T15" i="2" l="1"/>
  <c r="U15" i="2" s="1"/>
  <c r="V15" i="2" s="1"/>
  <c r="N21" i="2"/>
  <c r="O21" i="2" s="1"/>
  <c r="P21" i="2" s="1"/>
  <c r="AU25" i="2"/>
  <c r="AT26" i="2"/>
  <c r="S28" i="2"/>
  <c r="AF16" i="2"/>
  <c r="AA13" i="2"/>
  <c r="AB13" i="2" s="1"/>
  <c r="AJ13" i="2"/>
  <c r="M28" i="2"/>
  <c r="AI27" i="2"/>
  <c r="E24" i="2"/>
  <c r="J24" i="2" s="1"/>
  <c r="C25" i="2"/>
  <c r="Y26" i="2"/>
  <c r="AI25" i="2"/>
  <c r="N22" i="2" l="1"/>
  <c r="O22" i="2" s="1"/>
  <c r="P22" i="2" s="1"/>
  <c r="T16" i="2"/>
  <c r="U16" i="2" s="1"/>
  <c r="V16" i="2" s="1"/>
  <c r="AI28" i="2"/>
  <c r="M29" i="2"/>
  <c r="Y47" i="2"/>
  <c r="AI26" i="2"/>
  <c r="AU26" i="2"/>
  <c r="AT27" i="2" s="1"/>
  <c r="Z14" i="2"/>
  <c r="AG16" i="2"/>
  <c r="AH16" i="2" s="1"/>
  <c r="S29" i="2"/>
  <c r="E25" i="2"/>
  <c r="J25" i="2" s="1"/>
  <c r="C26" i="2"/>
  <c r="AU27" i="2" l="1"/>
  <c r="AT28" i="2" s="1"/>
  <c r="T17" i="2"/>
  <c r="U17" i="2" s="1"/>
  <c r="V17" i="2" s="1"/>
  <c r="N23" i="2"/>
  <c r="O23" i="2" s="1"/>
  <c r="P23" i="2" s="1"/>
  <c r="AF17" i="2"/>
  <c r="AA14" i="2"/>
  <c r="AB14" i="2" s="1"/>
  <c r="AJ14" i="2"/>
  <c r="M30" i="2"/>
  <c r="AI29" i="2"/>
  <c r="E26" i="2"/>
  <c r="J26" i="2" s="1"/>
  <c r="C27" i="2"/>
  <c r="S30" i="2"/>
  <c r="T18" i="2" l="1"/>
  <c r="U18" i="2" s="1"/>
  <c r="V18" i="2"/>
  <c r="AT29" i="2"/>
  <c r="AU28" i="2"/>
  <c r="C28" i="2"/>
  <c r="E27" i="2"/>
  <c r="J27" i="2" s="1"/>
  <c r="M31" i="2"/>
  <c r="AI30" i="2"/>
  <c r="AG17" i="2"/>
  <c r="AH17" i="2" s="1"/>
  <c r="N24" i="2"/>
  <c r="O24" i="2" s="1"/>
  <c r="P24" i="2" s="1"/>
  <c r="S31" i="2"/>
  <c r="Z15" i="2"/>
  <c r="C29" i="2" l="1"/>
  <c r="E28" i="2"/>
  <c r="J28" i="2" s="1"/>
  <c r="AF18" i="2"/>
  <c r="S32" i="2"/>
  <c r="T19" i="2"/>
  <c r="U19" i="2" s="1"/>
  <c r="V19" i="2" s="1"/>
  <c r="AI31" i="2"/>
  <c r="M47" i="2"/>
  <c r="N25" i="2"/>
  <c r="O25" i="2" s="1"/>
  <c r="P25" i="2" s="1"/>
  <c r="AU29" i="2"/>
  <c r="AT30" i="2"/>
  <c r="AA15" i="2"/>
  <c r="AB15" i="2" s="1"/>
  <c r="AJ15" i="2"/>
  <c r="AU30" i="2" l="1"/>
  <c r="AT31" i="2"/>
  <c r="N26" i="2"/>
  <c r="O26" i="2" s="1"/>
  <c r="P26" i="2" s="1"/>
  <c r="AI32" i="2"/>
  <c r="S33" i="2"/>
  <c r="T20" i="2"/>
  <c r="U20" i="2" s="1"/>
  <c r="V20" i="2" s="1"/>
  <c r="AG18" i="2"/>
  <c r="AH18" i="2" s="1"/>
  <c r="C30" i="2"/>
  <c r="E29" i="2"/>
  <c r="J29" i="2" s="1"/>
  <c r="Z16" i="2"/>
  <c r="T21" i="2" l="1"/>
  <c r="U21" i="2" s="1"/>
  <c r="V21" i="2" s="1"/>
  <c r="N27" i="2"/>
  <c r="O27" i="2" s="1"/>
  <c r="P27" i="2"/>
  <c r="AI33" i="2"/>
  <c r="S34" i="2"/>
  <c r="AU31" i="2"/>
  <c r="AT32" i="2" s="1"/>
  <c r="C31" i="2"/>
  <c r="E30" i="2"/>
  <c r="J30" i="2" s="1"/>
  <c r="AF19" i="2"/>
  <c r="AA16" i="2"/>
  <c r="AB16" i="2" s="1"/>
  <c r="AJ16" i="2"/>
  <c r="AU32" i="2" l="1"/>
  <c r="AT33" i="2"/>
  <c r="T22" i="2"/>
  <c r="U22" i="2" s="1"/>
  <c r="V22" i="2" s="1"/>
  <c r="Z17" i="2"/>
  <c r="AG19" i="2"/>
  <c r="AH19" i="2" s="1"/>
  <c r="N28" i="2"/>
  <c r="O28" i="2" s="1"/>
  <c r="P28" i="2" s="1"/>
  <c r="E31" i="2"/>
  <c r="J31" i="2" s="1"/>
  <c r="J47" i="2" s="1"/>
  <c r="C47" i="2"/>
  <c r="C53" i="2"/>
  <c r="AI34" i="2"/>
  <c r="S35" i="2"/>
  <c r="AF20" i="2" l="1"/>
  <c r="C168" i="1"/>
  <c r="AA17" i="2"/>
  <c r="AB17" i="2" s="1"/>
  <c r="AJ17" i="2"/>
  <c r="E47" i="2"/>
  <c r="E53" i="2"/>
  <c r="C173" i="1" s="1"/>
  <c r="G35" i="3" s="1"/>
  <c r="AT34" i="2"/>
  <c r="AU33" i="2"/>
  <c r="T23" i="2"/>
  <c r="U23" i="2" s="1"/>
  <c r="V23" i="2" s="1"/>
  <c r="N29" i="2"/>
  <c r="O29" i="2" s="1"/>
  <c r="P29" i="2" s="1"/>
  <c r="S36" i="2"/>
  <c r="AI35" i="2"/>
  <c r="N30" i="2" l="1"/>
  <c r="O30" i="2" s="1"/>
  <c r="P30" i="2" s="1"/>
  <c r="T24" i="2"/>
  <c r="U24" i="2" s="1"/>
  <c r="V24" i="2" s="1"/>
  <c r="C176" i="1"/>
  <c r="G38" i="3" s="1"/>
  <c r="H35" i="3" s="1"/>
  <c r="G31" i="3"/>
  <c r="AG20" i="2"/>
  <c r="AH20" i="2" s="1"/>
  <c r="AI36" i="2"/>
  <c r="S37" i="2"/>
  <c r="Z18" i="2"/>
  <c r="J53" i="2"/>
  <c r="AT35" i="2"/>
  <c r="AU34" i="2"/>
  <c r="T25" i="2" l="1"/>
  <c r="U25" i="2" s="1"/>
  <c r="V25" i="2" s="1"/>
  <c r="N31" i="2"/>
  <c r="O31" i="2" s="1"/>
  <c r="P31" i="2" s="1"/>
  <c r="AT36" i="2"/>
  <c r="AU35" i="2"/>
  <c r="H31" i="3"/>
  <c r="AA18" i="2"/>
  <c r="AB18" i="2" s="1"/>
  <c r="AJ18" i="2"/>
  <c r="H36" i="3"/>
  <c r="H37" i="3"/>
  <c r="H34" i="3"/>
  <c r="H33" i="3"/>
  <c r="H32" i="3"/>
  <c r="AI37" i="2"/>
  <c r="S38" i="2"/>
  <c r="AF21" i="2"/>
  <c r="H38" i="3" l="1"/>
  <c r="N32" i="2"/>
  <c r="O32" i="2" s="1"/>
  <c r="P32" i="2"/>
  <c r="T26" i="2"/>
  <c r="U26" i="2" s="1"/>
  <c r="V26" i="2" s="1"/>
  <c r="AI38" i="2"/>
  <c r="S39" i="2"/>
  <c r="AU36" i="2"/>
  <c r="AT37" i="2"/>
  <c r="Z19" i="2"/>
  <c r="AG21" i="2"/>
  <c r="AH21" i="2" s="1"/>
  <c r="T27" i="2" l="1"/>
  <c r="U27" i="2" s="1"/>
  <c r="V27" i="2" s="1"/>
  <c r="S40" i="2"/>
  <c r="AI39" i="2"/>
  <c r="AF22" i="2"/>
  <c r="AA19" i="2"/>
  <c r="AB19" i="2" s="1"/>
  <c r="AJ19" i="2"/>
  <c r="N33" i="2"/>
  <c r="O33" i="2" s="1"/>
  <c r="P33" i="2" s="1"/>
  <c r="AU37" i="2"/>
  <c r="AT38" i="2"/>
  <c r="T28" i="2" l="1"/>
  <c r="U28" i="2" s="1"/>
  <c r="V28" i="2" s="1"/>
  <c r="AG22" i="2"/>
  <c r="AH22" i="2" s="1"/>
  <c r="N34" i="2"/>
  <c r="O34" i="2" s="1"/>
  <c r="P34" i="2" s="1"/>
  <c r="Z20" i="2"/>
  <c r="AU38" i="2"/>
  <c r="AT39" i="2"/>
  <c r="S41" i="2"/>
  <c r="AI40" i="2"/>
  <c r="N35" i="2" l="1"/>
  <c r="O35" i="2" s="1"/>
  <c r="P35" i="2" s="1"/>
  <c r="T29" i="2"/>
  <c r="U29" i="2" s="1"/>
  <c r="V29" i="2" s="1"/>
  <c r="AA20" i="2"/>
  <c r="AB20" i="2" s="1"/>
  <c r="AJ20" i="2"/>
  <c r="AF23" i="2"/>
  <c r="AI41" i="2"/>
  <c r="AI47" i="2" s="1"/>
  <c r="S47" i="2"/>
  <c r="AU39" i="2"/>
  <c r="AT40" i="2"/>
  <c r="AI48" i="2" l="1"/>
  <c r="AM47" i="2" s="1"/>
  <c r="AN47" i="2" s="1"/>
  <c r="N36" i="2"/>
  <c r="O36" i="2" s="1"/>
  <c r="P36" i="2" s="1"/>
  <c r="Z21" i="2"/>
  <c r="AG23" i="2"/>
  <c r="AH23" i="2" s="1"/>
  <c r="T30" i="2"/>
  <c r="U30" i="2" s="1"/>
  <c r="V30" i="2" s="1"/>
  <c r="AT41" i="2"/>
  <c r="AU40" i="2"/>
  <c r="T31" i="2" l="1"/>
  <c r="U31" i="2" s="1"/>
  <c r="V31" i="2" s="1"/>
  <c r="N37" i="2"/>
  <c r="O37" i="2" s="1"/>
  <c r="P37" i="2" s="1"/>
  <c r="AF24" i="2"/>
  <c r="AA21" i="2"/>
  <c r="AB21" i="2" s="1"/>
  <c r="AJ21" i="2"/>
  <c r="AT42" i="2"/>
  <c r="AU41" i="2"/>
  <c r="N38" i="2" l="1"/>
  <c r="O38" i="2" s="1"/>
  <c r="P38" i="2" s="1"/>
  <c r="T32" i="2"/>
  <c r="U32" i="2" s="1"/>
  <c r="V32" i="2" s="1"/>
  <c r="AG24" i="2"/>
  <c r="AH24" i="2" s="1"/>
  <c r="Z22" i="2"/>
  <c r="AT43" i="2"/>
  <c r="AU42" i="2"/>
  <c r="T33" i="2" l="1"/>
  <c r="U33" i="2" s="1"/>
  <c r="V33" i="2" s="1"/>
  <c r="N39" i="2"/>
  <c r="O39" i="2" s="1"/>
  <c r="P39" i="2" s="1"/>
  <c r="AA22" i="2"/>
  <c r="AB22" i="2" s="1"/>
  <c r="AJ22" i="2"/>
  <c r="AF25" i="2"/>
  <c r="AT44" i="2"/>
  <c r="AU43" i="2"/>
  <c r="T34" i="2" l="1"/>
  <c r="U34" i="2" s="1"/>
  <c r="V34" i="2" s="1"/>
  <c r="AG25" i="2"/>
  <c r="AH25" i="2" s="1"/>
  <c r="Z23" i="2"/>
  <c r="N40" i="2"/>
  <c r="O40" i="2" s="1"/>
  <c r="P40" i="2" s="1"/>
  <c r="AT45" i="2"/>
  <c r="AU44" i="2"/>
  <c r="N41" i="2" l="1"/>
  <c r="O41" i="2" s="1"/>
  <c r="P41" i="2" s="1"/>
  <c r="T35" i="2"/>
  <c r="U35" i="2" s="1"/>
  <c r="V35" i="2"/>
  <c r="AA23" i="2"/>
  <c r="AB23" i="2" s="1"/>
  <c r="AJ23" i="2"/>
  <c r="AF26" i="2"/>
  <c r="AU45" i="2"/>
  <c r="AT46" i="2"/>
  <c r="AU46" i="2" s="1"/>
  <c r="AG26" i="2" l="1"/>
  <c r="AH26" i="2" s="1"/>
  <c r="AU53" i="2"/>
  <c r="AU47" i="2"/>
  <c r="AV47" i="2" s="1"/>
  <c r="AW47" i="2" s="1"/>
  <c r="N42" i="2"/>
  <c r="O42" i="2" s="1"/>
  <c r="P42" i="2" s="1"/>
  <c r="Z24" i="2"/>
  <c r="T36" i="2"/>
  <c r="U36" i="2" s="1"/>
  <c r="V36" i="2" s="1"/>
  <c r="T37" i="2" l="1"/>
  <c r="U37" i="2" s="1"/>
  <c r="V37" i="2" s="1"/>
  <c r="N43" i="2"/>
  <c r="O43" i="2" s="1"/>
  <c r="P43" i="2" s="1"/>
  <c r="AA24" i="2"/>
  <c r="AB24" i="2" s="1"/>
  <c r="AJ24" i="2"/>
  <c r="G40" i="3"/>
  <c r="D52" i="3" s="1"/>
  <c r="D179" i="1"/>
  <c r="AF27" i="2"/>
  <c r="N44" i="2" l="1"/>
  <c r="O44" i="2" s="1"/>
  <c r="P44" i="2" s="1"/>
  <c r="T38" i="2"/>
  <c r="U38" i="2" s="1"/>
  <c r="V38" i="2" s="1"/>
  <c r="AG27" i="2"/>
  <c r="AH27" i="2" s="1"/>
  <c r="Z25" i="2"/>
  <c r="N45" i="2" l="1"/>
  <c r="O45" i="2" s="1"/>
  <c r="P45" i="2" s="1"/>
  <c r="T39" i="2"/>
  <c r="U39" i="2" s="1"/>
  <c r="V39" i="2" s="1"/>
  <c r="AA25" i="2"/>
  <c r="AB25" i="2" s="1"/>
  <c r="AJ25" i="2"/>
  <c r="AF28" i="2"/>
  <c r="T40" i="2" l="1"/>
  <c r="U40" i="2" s="1"/>
  <c r="V40" i="2" s="1"/>
  <c r="AG28" i="2"/>
  <c r="AH28" i="2" s="1"/>
  <c r="Z26" i="2"/>
  <c r="N46" i="2"/>
  <c r="O46" i="2" l="1"/>
  <c r="P46" i="2" s="1"/>
  <c r="N53" i="2"/>
  <c r="N47" i="2"/>
  <c r="O47" i="2" s="1"/>
  <c r="AF29" i="2"/>
  <c r="AA26" i="2"/>
  <c r="AB26" i="2" s="1"/>
  <c r="AJ26" i="2"/>
  <c r="T41" i="2"/>
  <c r="U41" i="2" s="1"/>
  <c r="V41" i="2" s="1"/>
  <c r="T42" i="2" l="1"/>
  <c r="U42" i="2" s="1"/>
  <c r="V42" i="2" s="1"/>
  <c r="Z27" i="2"/>
  <c r="AG29" i="2"/>
  <c r="AH29" i="2" s="1"/>
  <c r="T43" i="2" l="1"/>
  <c r="U43" i="2" s="1"/>
  <c r="V43" i="2" s="1"/>
  <c r="AF30" i="2"/>
  <c r="AA27" i="2"/>
  <c r="AB27" i="2" s="1"/>
  <c r="AJ27" i="2"/>
  <c r="Z28" i="2" l="1"/>
  <c r="AG30" i="2"/>
  <c r="AH30" i="2" s="1"/>
  <c r="T44" i="2"/>
  <c r="U44" i="2" s="1"/>
  <c r="V44" i="2" s="1"/>
  <c r="AF31" i="2" l="1"/>
  <c r="T45" i="2"/>
  <c r="U45" i="2" s="1"/>
  <c r="V45" i="2" s="1"/>
  <c r="AA28" i="2"/>
  <c r="AB28" i="2" s="1"/>
  <c r="AJ28" i="2"/>
  <c r="T46" i="2" l="1"/>
  <c r="Z29" i="2"/>
  <c r="AG31" i="2"/>
  <c r="AH31" i="2" s="1"/>
  <c r="AF32" i="2" l="1"/>
  <c r="AG32" i="2" s="1"/>
  <c r="AH32" i="2" s="1"/>
  <c r="AA29" i="2"/>
  <c r="AB29" i="2" s="1"/>
  <c r="AJ29" i="2"/>
  <c r="U46" i="2"/>
  <c r="T53" i="2"/>
  <c r="T47" i="2"/>
  <c r="U47" i="2" l="1"/>
  <c r="V46" i="2"/>
  <c r="Z30" i="2"/>
  <c r="AF33" i="2"/>
  <c r="AG33" i="2" s="1"/>
  <c r="AH33" i="2" s="1"/>
  <c r="AA30" i="2" l="1"/>
  <c r="AB30" i="2" s="1"/>
  <c r="AJ30" i="2"/>
  <c r="AF34" i="2"/>
  <c r="AG34" i="2" s="1"/>
  <c r="AH34" i="2" s="1"/>
  <c r="AF35" i="2" l="1"/>
  <c r="AG35" i="2" s="1"/>
  <c r="AH35" i="2" s="1"/>
  <c r="Z31" i="2"/>
  <c r="AF36" i="2" l="1"/>
  <c r="AG36" i="2" s="1"/>
  <c r="AH36" i="2"/>
  <c r="AA31" i="2"/>
  <c r="AB31" i="2" s="1"/>
  <c r="AJ31" i="2"/>
  <c r="AJ53" i="2" l="1"/>
  <c r="AJ47" i="2"/>
  <c r="Z32" i="2"/>
  <c r="AA32" i="2" s="1"/>
  <c r="AB32" i="2" s="1"/>
  <c r="AF37" i="2"/>
  <c r="AG37" i="2" s="1"/>
  <c r="AH37" i="2" s="1"/>
  <c r="AF38" i="2" l="1"/>
  <c r="AG38" i="2" s="1"/>
  <c r="AH38" i="2" s="1"/>
  <c r="Z33" i="2"/>
  <c r="AA33" i="2" s="1"/>
  <c r="AB33" i="2"/>
  <c r="D164" i="1"/>
  <c r="AM53" i="2"/>
  <c r="AN53" i="2" s="1"/>
  <c r="AV53" i="2" s="1"/>
  <c r="AW53" i="2" s="1"/>
  <c r="G27" i="3" l="1"/>
  <c r="D166" i="1"/>
  <c r="Z34" i="2"/>
  <c r="AA34" i="2" s="1"/>
  <c r="AB34" i="2" s="1"/>
  <c r="AF39" i="2"/>
  <c r="AG39" i="2" s="1"/>
  <c r="AH39" i="2" s="1"/>
  <c r="AF40" i="2" l="1"/>
  <c r="AG40" i="2" s="1"/>
  <c r="AH40" i="2" s="1"/>
  <c r="Z35" i="2"/>
  <c r="AA35" i="2" s="1"/>
  <c r="AB35" i="2" s="1"/>
  <c r="D178" i="1"/>
  <c r="D180" i="1" s="1"/>
  <c r="G29" i="3"/>
  <c r="H27" i="3" s="1"/>
  <c r="Z36" i="2" l="1"/>
  <c r="AA36" i="2" s="1"/>
  <c r="AB36" i="2"/>
  <c r="D191" i="1"/>
  <c r="D194" i="1" s="1"/>
  <c r="D197" i="1" s="1"/>
  <c r="D199" i="1"/>
  <c r="C57" i="3" s="1"/>
  <c r="D198" i="1"/>
  <c r="C56" i="3" s="1"/>
  <c r="AF41" i="2"/>
  <c r="AG41" i="2" s="1"/>
  <c r="AH41" i="2" s="1"/>
  <c r="G23" i="3"/>
  <c r="H28" i="3"/>
  <c r="H26" i="3"/>
  <c r="H29" i="3" l="1"/>
  <c r="AF42" i="2"/>
  <c r="AG42" i="2" s="1"/>
  <c r="AH42" i="2" s="1"/>
  <c r="D51" i="3"/>
  <c r="D53" i="3" s="1"/>
  <c r="C54" i="3" s="1"/>
  <c r="G42" i="3"/>
  <c r="Z37" i="2"/>
  <c r="AA37" i="2" s="1"/>
  <c r="AB37" i="2" s="1"/>
  <c r="Z38" i="2" l="1"/>
  <c r="AA38" i="2" s="1"/>
  <c r="AB38" i="2" s="1"/>
  <c r="AF43" i="2"/>
  <c r="AG43" i="2" s="1"/>
  <c r="AH43" i="2" s="1"/>
  <c r="AF44" i="2" l="1"/>
  <c r="AG44" i="2" s="1"/>
  <c r="AH44" i="2"/>
  <c r="Z39" i="2"/>
  <c r="AA39" i="2" s="1"/>
  <c r="AB39" i="2" s="1"/>
  <c r="Z40" i="2" l="1"/>
  <c r="AA40" i="2" s="1"/>
  <c r="AB40" i="2" s="1"/>
  <c r="AF45" i="2"/>
  <c r="AG45" i="2" s="1"/>
  <c r="AH45" i="2"/>
  <c r="Z41" i="2" l="1"/>
  <c r="AA41" i="2" s="1"/>
  <c r="AB41" i="2" s="1"/>
  <c r="AF46" i="2"/>
  <c r="Z42" i="2" l="1"/>
  <c r="AA42" i="2" s="1"/>
  <c r="AB42" i="2"/>
  <c r="AG46" i="2"/>
  <c r="AF47" i="2"/>
  <c r="AF53" i="2"/>
  <c r="AG47" i="2" l="1"/>
  <c r="AH46" i="2"/>
  <c r="AH47" i="2" s="1"/>
  <c r="Z43" i="2"/>
  <c r="AA43" i="2" s="1"/>
  <c r="AB43" i="2" s="1"/>
  <c r="Z44" i="2" l="1"/>
  <c r="AA44" i="2" s="1"/>
  <c r="AB44" i="2" s="1"/>
  <c r="Z45" i="2" l="1"/>
  <c r="AA45" i="2" s="1"/>
  <c r="AB45" i="2" s="1"/>
  <c r="Z46" i="2" l="1"/>
  <c r="AA46" i="2" l="1"/>
  <c r="Z47" i="2"/>
  <c r="Z53" i="2"/>
  <c r="AA47" i="2" l="1"/>
  <c r="AB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PAPIN Marie</author>
  </authors>
  <commentList>
    <comment ref="D73" authorId="0" shapeId="0" xr:uid="{20253818-70A8-4C07-9E71-26DA8DA64A85}">
      <text>
        <r>
          <rPr>
            <b/>
            <sz val="9"/>
            <color indexed="81"/>
            <rFont val="Tahoma"/>
            <charset val="1"/>
          </rPr>
          <t>PAPIN Marie:</t>
        </r>
        <r>
          <rPr>
            <sz val="9"/>
            <color indexed="81"/>
            <rFont val="Tahoma"/>
            <charset val="1"/>
          </rPr>
          <t xml:space="preserve">
A renseigner par la Région (date de la CRP)</t>
        </r>
      </text>
    </comment>
    <comment ref="D74" authorId="0" shapeId="0" xr:uid="{69B6A0C2-CEDB-4024-891F-66CA77471CF9}">
      <text>
        <r>
          <rPr>
            <b/>
            <sz val="9"/>
            <color indexed="81"/>
            <rFont val="Tahoma"/>
            <charset val="1"/>
          </rPr>
          <t>PAPIN Marie:</t>
        </r>
        <r>
          <rPr>
            <sz val="9"/>
            <color indexed="81"/>
            <rFont val="Tahoma"/>
            <charset val="1"/>
          </rPr>
          <t xml:space="preserve">
Indiquer le nombre réel de logements rénovés dans la globalité du projet</t>
        </r>
      </text>
    </comment>
    <comment ref="D75" authorId="0" shapeId="0" xr:uid="{B2D85F95-951E-497E-98C7-46AA28C90413}">
      <text>
        <r>
          <rPr>
            <b/>
            <sz val="9"/>
            <color indexed="81"/>
            <rFont val="Tahoma"/>
            <charset val="1"/>
          </rPr>
          <t>PAPIN Marie:</t>
        </r>
        <r>
          <rPr>
            <sz val="9"/>
            <color indexed="81"/>
            <rFont val="Tahoma"/>
            <charset val="1"/>
          </rPr>
          <t xml:space="preserve">
Les donnnées de la surface totale en m² doivent être justifiées par un document (ex : tableau excel avec les superficies...)</t>
        </r>
      </text>
    </comment>
    <comment ref="D79" authorId="0" shapeId="0" xr:uid="{1C3B6F1C-9E8E-47E5-B6AD-0A7E1BBD3941}">
      <text>
        <r>
          <rPr>
            <b/>
            <sz val="9"/>
            <color indexed="81"/>
            <rFont val="Tahoma"/>
            <charset val="1"/>
          </rPr>
          <t>PAPIN Marie:</t>
        </r>
        <r>
          <rPr>
            <sz val="9"/>
            <color indexed="81"/>
            <rFont val="Tahoma"/>
            <charset val="1"/>
          </rPr>
          <t xml:space="preserve">
Montant TTC supporté par le porteur en intégralité; Montant à justifier</t>
        </r>
      </text>
    </comment>
    <comment ref="D83" authorId="0" shapeId="0" xr:uid="{CAEA8CB3-DA33-41FC-8673-19F8E70D0C6C}">
      <text>
        <r>
          <rPr>
            <b/>
            <sz val="9"/>
            <color indexed="81"/>
            <rFont val="Tahoma"/>
            <charset val="1"/>
          </rPr>
          <t>PAPIN Marie:</t>
        </r>
        <r>
          <rPr>
            <sz val="9"/>
            <color indexed="81"/>
            <rFont val="Tahoma"/>
            <charset val="1"/>
          </rPr>
          <t xml:space="preserve">
Montant TTC supporté par le porteur en intégralité; Montant à justifier</t>
        </r>
      </text>
    </comment>
    <comment ref="D85" authorId="0" shapeId="0" xr:uid="{265C2518-BCD3-44EF-BD97-3CEB8B97586E}">
      <text>
        <r>
          <rPr>
            <b/>
            <sz val="9"/>
            <color indexed="81"/>
            <rFont val="Tahoma"/>
            <charset val="1"/>
          </rPr>
          <t>PAPIN Marie:</t>
        </r>
        <r>
          <rPr>
            <sz val="9"/>
            <color indexed="81"/>
            <rFont val="Tahoma"/>
            <charset val="1"/>
          </rPr>
          <t xml:space="preserve">
Montant TTC supporté par le porteur en intégralité; Montant à justifier</t>
        </r>
      </text>
    </comment>
    <comment ref="D86" authorId="0" shapeId="0" xr:uid="{BE07CDF0-178F-4A53-B037-FB56214122DC}">
      <text>
        <r>
          <rPr>
            <b/>
            <sz val="9"/>
            <color indexed="81"/>
            <rFont val="Tahoma"/>
            <charset val="1"/>
          </rPr>
          <t>PAPIN Marie:</t>
        </r>
        <r>
          <rPr>
            <sz val="9"/>
            <color indexed="81"/>
            <rFont val="Tahoma"/>
            <charset val="1"/>
          </rPr>
          <t xml:space="preserve">
C’est le loyer pratiqué. Le bailleur fixe librement le loyer pratiqué, dans la limite du loyer maxi inscrit dans la convention APL. Le loyer pratiqué est toujours inférieur ou égal au loyer plafond.
Les loyers pratiqués sont inscrits dans le contrat de location, mais ne figurent jamais dans la convention APL.
Ce loyer pratiqué est disponible dans ses outils de gestion internes.</t>
        </r>
      </text>
    </comment>
    <comment ref="D92" authorId="0" shapeId="0" xr:uid="{0E63FBBB-5E11-4D20-9D47-A406863B28F1}">
      <text>
        <r>
          <rPr>
            <b/>
            <sz val="9"/>
            <color indexed="81"/>
            <rFont val="Tahoma"/>
            <charset val="1"/>
          </rPr>
          <t>PAPIN Marie:</t>
        </r>
        <r>
          <rPr>
            <sz val="9"/>
            <color indexed="81"/>
            <rFont val="Tahoma"/>
            <charset val="1"/>
          </rPr>
          <t xml:space="preserve">
Le porteur doit nous indiquer si l'opération est concernée par la mise en place d'une 3ème ligne et fournir les justificatifs et le mode de calcul.</t>
        </r>
      </text>
    </comment>
    <comment ref="D105" authorId="0" shapeId="0" xr:uid="{E786FABA-1B9B-4AD4-81A1-ED315F786C19}">
      <text>
        <r>
          <rPr>
            <b/>
            <sz val="9"/>
            <color indexed="81"/>
            <rFont val="Tahoma"/>
            <charset val="1"/>
          </rPr>
          <t>PAPIN Marie:</t>
        </r>
        <r>
          <rPr>
            <sz val="9"/>
            <color indexed="81"/>
            <rFont val="Tahoma"/>
            <charset val="1"/>
          </rPr>
          <t xml:space="preserve">
Le CT de l'opération de la cellule D79- toutes les subventions de cofinancements et seulement ensuite on divise par 25%. Si un cofinancement est concerné par la proratisation, il faut renseigner la partie affectée au volet thermique.</t>
        </r>
      </text>
    </comment>
    <comment ref="D108" authorId="0" shapeId="0" xr:uid="{21DB0CED-160C-4813-94A3-97DB08BEE445}">
      <text>
        <r>
          <rPr>
            <b/>
            <sz val="9"/>
            <color indexed="81"/>
            <rFont val="Tahoma"/>
            <charset val="1"/>
          </rPr>
          <t>PAPIN Marie:</t>
        </r>
        <r>
          <rPr>
            <sz val="9"/>
            <color indexed="81"/>
            <rFont val="Tahoma"/>
            <charset val="1"/>
          </rPr>
          <t xml:space="preserve">
le bailleur doit justifier la donnée renseignée</t>
        </r>
      </text>
    </comment>
    <comment ref="D109" authorId="0" shapeId="0" xr:uid="{CBEE6206-C47E-40AA-9027-B66914384432}">
      <text>
        <r>
          <rPr>
            <b/>
            <sz val="9"/>
            <color indexed="81"/>
            <rFont val="Tahoma"/>
            <charset val="1"/>
          </rPr>
          <t>PAPIN Marie:</t>
        </r>
        <r>
          <rPr>
            <sz val="9"/>
            <color indexed="81"/>
            <rFont val="Tahoma"/>
            <charset val="1"/>
          </rPr>
          <t xml:space="preserve">
Formule à supprimer si pas de rétrocession</t>
        </r>
      </text>
    </comment>
    <comment ref="A116" authorId="0" shapeId="0" xr:uid="{C1112165-BF1D-4AC5-9DC9-6AECC4C52A18}">
      <text>
        <r>
          <rPr>
            <b/>
            <sz val="9"/>
            <color indexed="81"/>
            <rFont val="Tahoma"/>
            <family val="2"/>
          </rPr>
          <t>PAPIN Marie:</t>
        </r>
        <r>
          <rPr>
            <sz val="9"/>
            <color indexed="81"/>
            <rFont val="Tahoma"/>
            <family val="2"/>
          </rPr>
          <t xml:space="preserve">
Joindre les conventions et/ou délibérations des cofinanceurs</t>
        </r>
      </text>
    </comment>
    <comment ref="A134" authorId="0" shapeId="0" xr:uid="{029398C0-6C0E-4F72-9BE3-84EC77217D3D}">
      <text>
        <r>
          <rPr>
            <b/>
            <sz val="9"/>
            <color indexed="81"/>
            <rFont val="Tahoma"/>
            <family val="2"/>
          </rPr>
          <t>PAPIN Marie:</t>
        </r>
        <r>
          <rPr>
            <sz val="9"/>
            <color indexed="81"/>
            <rFont val="Tahoma"/>
            <family val="2"/>
          </rPr>
          <t xml:space="preserve">
Pour la Région : Vigilance si le taux est fixe
Vigilance s'il s'agit d'une durée trimestrielle. Elle est à contrôler avec l'appui de la DEI.</t>
        </r>
      </text>
    </comment>
    <comment ref="G135" authorId="0" shapeId="0" xr:uid="{D2C4FF28-3D3B-402F-B0D0-E0C2392E5DD6}">
      <text>
        <r>
          <rPr>
            <b/>
            <sz val="9"/>
            <color indexed="81"/>
            <rFont val="Tahoma"/>
            <family val="2"/>
          </rPr>
          <t>PAPIN Marie:</t>
        </r>
        <r>
          <rPr>
            <sz val="9"/>
            <color indexed="81"/>
            <rFont val="Tahoma"/>
            <family val="2"/>
          </rPr>
          <t xml:space="preserve">
Taux de livret A actuel + marge</t>
        </r>
      </text>
    </comment>
    <comment ref="D144" authorId="0" shapeId="0" xr:uid="{8B449970-00CD-46A7-BB38-CED52BE7D0DC}">
      <text>
        <r>
          <rPr>
            <b/>
            <sz val="9"/>
            <color indexed="81"/>
            <rFont val="Tahoma"/>
            <family val="2"/>
          </rPr>
          <t>PAPIN Marie:</t>
        </r>
        <r>
          <rPr>
            <sz val="9"/>
            <color indexed="81"/>
            <rFont val="Tahoma"/>
            <family val="2"/>
          </rPr>
          <t xml:space="preserve">
Laisser à 0 (consigne DEI)</t>
        </r>
      </text>
    </comment>
  </commentList>
</comments>
</file>

<file path=xl/sharedStrings.xml><?xml version="1.0" encoding="utf-8"?>
<sst xmlns="http://schemas.openxmlformats.org/spreadsheetml/2006/main" count="895" uniqueCount="448">
  <si>
    <t>RENOVATION THERMIQUE DE LOGEMENTS SOCIAUX - Régime des compensations de service public</t>
  </si>
  <si>
    <t>Contrôle d'absence de surcompensation d'une opération d'investissement en rénovation thermique de logements sociaux (SIEG)</t>
  </si>
  <si>
    <t>cofinancée par le FEDER</t>
  </si>
  <si>
    <r>
      <t>Test prévisionnel (instruction du dossier - convention attributive) et test actualisé paiement du solde et</t>
    </r>
    <r>
      <rPr>
        <i/>
        <sz val="10"/>
        <rFont val="Arial"/>
        <family val="2"/>
      </rPr>
      <t xml:space="preserve"> </t>
    </r>
    <r>
      <rPr>
        <b/>
        <sz val="10"/>
        <color indexed="10"/>
        <rFont val="Arial"/>
        <family val="2"/>
      </rPr>
      <t xml:space="preserve">a minima tous les 3 ans </t>
    </r>
    <r>
      <rPr>
        <sz val="10"/>
        <rFont val="Arial"/>
        <family val="2"/>
      </rPr>
      <t xml:space="preserve"> (actualisation des données)</t>
    </r>
  </si>
  <si>
    <t xml:space="preserve"> </t>
  </si>
  <si>
    <t>Feuillet 1</t>
  </si>
  <si>
    <t>Test de compensation d'obligations de service public : données à renseigner par l'organisme d'HLM et résultats du test</t>
  </si>
  <si>
    <t>Feuillet 2</t>
  </si>
  <si>
    <t>Détails des paramètres de calcul du contrôle de l'absence de surcompensation</t>
  </si>
  <si>
    <t>Feuillet 3</t>
  </si>
  <si>
    <t>Notice explicative des résultats du test et de la méthode retenue</t>
  </si>
  <si>
    <t>Rappel des bases juridiques pour l'octroi des compensations d'obligations de service public applicable aux organismes d'HLM (OHLM)</t>
  </si>
  <si>
    <t>UE - Traité</t>
  </si>
  <si>
    <t>article 106.2 TFUE</t>
  </si>
  <si>
    <t>article 106.2 du Traité sur le fonctionnement de l'Union européenne (TFUE)</t>
  </si>
  <si>
    <t>« Les entreprises chargées de la gestion de services d'intérêt économique général (…) sont soumises aux règles des traités, notamment aux règles de concurrence,</t>
  </si>
  <si>
    <t>dans les limites où l'application de ces règles ne fait pas échec à l'accomplissement en droit ou en fait de la mission particulière qui leur a été impartie.</t>
  </si>
  <si>
    <t>Le développement des échanges ne doit pas être affecté dans une mesure contraire à l'intérêt de l'Union."</t>
  </si>
  <si>
    <t>UE - Décisions CE</t>
  </si>
  <si>
    <t>2012/21/UE</t>
  </si>
  <si>
    <t>Décision d'application de l'article 106.2 TFUE aux compensations octroyées aux entreprises chargées de la gestion du SIEG de logement social</t>
  </si>
  <si>
    <r>
      <t xml:space="preserve">décision CE de compatibilité a priori </t>
    </r>
    <r>
      <rPr>
        <u/>
        <sz val="8"/>
        <rFont val="Arial"/>
        <family val="2"/>
      </rPr>
      <t>d'application directe</t>
    </r>
    <r>
      <rPr>
        <sz val="8"/>
        <rFont val="Arial"/>
        <family val="2"/>
      </rPr>
      <t xml:space="preserve"> aux OHLM (sans transposition en droit interne)</t>
    </r>
  </si>
  <si>
    <t>2005/842/CE</t>
  </si>
  <si>
    <t>Décision initiale du 19 décembre 2005 abrogée par la décision 2012/21/UE qui est entrée en application au 31 janvier 2012</t>
  </si>
  <si>
    <t>UE - Décision CE 2012/21/UE - dispositions spécifiques au SIEG de logement social - articles de référence</t>
  </si>
  <si>
    <t>considérant 11 et 12</t>
  </si>
  <si>
    <t>spécificités du SIEG du logement social, des hôpitaux et autres services sociaux concernés par la décision CE 2012/21/UE</t>
  </si>
  <si>
    <t>article 2.1.c</t>
  </si>
  <si>
    <r>
      <t xml:space="preserve">exemption de notification </t>
    </r>
    <r>
      <rPr>
        <b/>
        <sz val="8"/>
        <rFont val="Arial"/>
        <family val="2"/>
      </rPr>
      <t>hors seuil</t>
    </r>
    <r>
      <rPr>
        <sz val="8"/>
        <rFont val="Arial"/>
        <family val="2"/>
      </rPr>
      <t xml:space="preserve"> des compensations de certains SIEG sociaux dont le logement social</t>
    </r>
  </si>
  <si>
    <t>article 5.3.d</t>
  </si>
  <si>
    <t>prise en compte des coûts liés aux investissements nécessaires à l'exécution du SIEG</t>
  </si>
  <si>
    <t>article 2.2</t>
  </si>
  <si>
    <t>mandat supérieur à 10 ans - investissements importants - spécificité du SIEG de logement social (considérant 12)</t>
  </si>
  <si>
    <t>article 6.2</t>
  </si>
  <si>
    <t>report de surcompensation limité à 10% de la compensation annuelle en déduction de futures compensations</t>
  </si>
  <si>
    <t>Droit interne : mandat législatif des OHLM (CCH) complété par des mandats individuels par OHLM (convention d'utilité sociale) et par logement (convention APL).</t>
  </si>
  <si>
    <t>CCH</t>
  </si>
  <si>
    <t>Acte législatif de mandat collectif des OHLM de la gestion du SIEG de logement social, complété par Convention d'Utilité Sociale (CUS) et Convention APL</t>
  </si>
  <si>
    <t>SIEG</t>
  </si>
  <si>
    <t>article L411 CCH définit les missions particulières imparties au SIEG de logement social, son périmètre et mandate les OHLM chargés de sa gestion</t>
  </si>
  <si>
    <t>CUS</t>
  </si>
  <si>
    <t>article L445.1 CCH complète ce mandat législatif collectif par une convention par OHLM renouvelable tous les 5 ans</t>
  </si>
  <si>
    <t>Convention APL</t>
  </si>
  <si>
    <t>article R353 CCH complète ce mandat législatif par une convention logement par logement définissant les OSP en matière d'occupation des logements</t>
  </si>
  <si>
    <t>Mandat OHLM</t>
  </si>
  <si>
    <t>note justificative du mandat des OHLM chargés de la gestion du SIEG de logement social en droit interne</t>
  </si>
  <si>
    <t>Principes généraux de la compensation de service public applicables aux organismes d'HLM</t>
  </si>
  <si>
    <r>
      <t xml:space="preserve">1- L'OHLM est chargé de la gestion du SIEG de logement social par plusieurs actes officiels de mandat qui le soumet à des </t>
    </r>
    <r>
      <rPr>
        <b/>
        <sz val="8"/>
        <rFont val="Arial"/>
        <family val="2"/>
      </rPr>
      <t>obligations de service public</t>
    </r>
    <r>
      <rPr>
        <sz val="8"/>
        <rFont val="Arial"/>
        <family val="2"/>
      </rPr>
      <t xml:space="preserve"> (OSP)</t>
    </r>
  </si>
  <si>
    <t xml:space="preserve">2- La compensation ne peut exécéder ce qui est nécessaire à l'exécution de ces obligations de service public (OSP) qui sont imposées à l'OHLM par l'Etat, à savoir : </t>
  </si>
  <si>
    <r>
      <t xml:space="preserve">. obligation de fournir une offre de logements à loyer modéré (construction, gestion, réhabilitation...) : </t>
    </r>
    <r>
      <rPr>
        <b/>
        <sz val="8"/>
        <rFont val="Arial"/>
        <family val="2"/>
      </rPr>
      <t>OSP d'offre de logements (investissement - gestion)</t>
    </r>
  </si>
  <si>
    <r>
      <t xml:space="preserve">. obligation de fournir cette offre dans le respect de loyers plafonds fixés par l'Etat : </t>
    </r>
    <r>
      <rPr>
        <b/>
        <sz val="8"/>
        <rFont val="Arial"/>
        <family val="2"/>
      </rPr>
      <t>OSP tarifaire - accessibilité</t>
    </r>
  </si>
  <si>
    <r>
      <t xml:space="preserve">. obligation d'attribution de cette offre à des ménages sous plafonds de revenus dans le respect d'une procédure spéficique : </t>
    </r>
    <r>
      <rPr>
        <b/>
        <sz val="8"/>
        <rFont val="Arial"/>
        <family val="2"/>
      </rPr>
      <t>OSP attribution - occupation sociale</t>
    </r>
  </si>
  <si>
    <r>
      <t xml:space="preserve">. obligation de garantir une sécurité d'occupation aux ménages bénéficaires par des baux à durée indéterminée : </t>
    </r>
    <r>
      <rPr>
        <b/>
        <sz val="8"/>
        <rFont val="Arial"/>
        <family val="2"/>
      </rPr>
      <t>OSP sécurité d'occupation - continuité du service public</t>
    </r>
  </si>
  <si>
    <r>
      <t xml:space="preserve">. obligation de participer à des mécanismes de garantie mutuelle à des fins de continuité financière du service public (CGLLS) : </t>
    </r>
    <r>
      <rPr>
        <b/>
        <sz val="8"/>
        <rFont val="Arial"/>
        <family val="2"/>
      </rPr>
      <t>OSP continuité financière - mutualisation des risques</t>
    </r>
  </si>
  <si>
    <t>. obligation de lucrativité limité (OSP)</t>
  </si>
  <si>
    <t>3- L'aide à l'opération de rénovation thermique de logements sociaux doit se limiter à couvrir les coûts liés aux investissements nécessaires, moins les recettes générées, plus un bénéfice raisonnable</t>
  </si>
  <si>
    <r>
      <t>sans plafonnement des coûts d'investissement</t>
    </r>
    <r>
      <rPr>
        <i/>
        <sz val="8"/>
        <rFont val="Arial"/>
        <family val="2"/>
      </rPr>
      <t xml:space="preserve"> </t>
    </r>
    <r>
      <rPr>
        <sz val="8"/>
        <rFont val="Arial"/>
        <family val="2"/>
      </rPr>
      <t>dans le respect des OSP qui s'imposent à l'OHLM</t>
    </r>
    <r>
      <rPr>
        <i/>
        <sz val="8"/>
        <rFont val="Arial"/>
        <family val="2"/>
      </rPr>
      <t xml:space="preserve"> (voir la notice explicative de la notion de compensation de service public en feuillet 3)</t>
    </r>
  </si>
  <si>
    <t>MODE D'EMPLOI : pour l'OHLM chargé de la gestion du SIEG de logement social et bénéficiaire du FEDER : compléter les cases jaunes</t>
  </si>
  <si>
    <t>x</t>
  </si>
  <si>
    <r>
      <t xml:space="preserve">A renseigner </t>
    </r>
    <r>
      <rPr>
        <b/>
        <sz val="8"/>
        <rFont val="Arial"/>
        <family val="2"/>
      </rPr>
      <t>obligatoirement</t>
    </r>
    <r>
      <rPr>
        <sz val="8"/>
        <rFont val="Arial"/>
        <family val="2"/>
      </rPr>
      <t xml:space="preserve"> par l'OHLM chargé de la gestion du SIEG et bénéficiaire du FEDER</t>
    </r>
  </si>
  <si>
    <t>Calcul automatique des paramètres nécessaires au contrôle d'absence de surcompensation (ne pas modifier)</t>
  </si>
  <si>
    <t>Commentaire - méthode de calcul - recommandations</t>
  </si>
  <si>
    <t>OSP</t>
  </si>
  <si>
    <r>
      <t>Données relevant d'</t>
    </r>
    <r>
      <rPr>
        <b/>
        <sz val="8"/>
        <rFont val="Arial"/>
        <family val="2"/>
      </rPr>
      <t>Obligations de Service Public</t>
    </r>
    <r>
      <rPr>
        <sz val="8"/>
        <rFont val="Arial"/>
        <family val="2"/>
      </rPr>
      <t xml:space="preserve"> imposées par l'Etat à l'OHLM au titre du SIEG de logement social et justifiant le régime des compensations</t>
    </r>
  </si>
  <si>
    <t>Pièces justificatives</t>
  </si>
  <si>
    <t>Pièces justificatives relatives à l'opération disponibles auprès de l'OHLM en cas de contrôle</t>
  </si>
  <si>
    <t>Détail des calculs de coûts nets, du bénéfice raisonnable et du montant de la compensation - calculs automatiques, pas de données à compléter</t>
  </si>
  <si>
    <t>Notice explicative précisant les dispositions de la décision CE, leur application effective à l'opération, les méthodes de calcul retenues et le résultat du test</t>
  </si>
  <si>
    <t xml:space="preserve">Test d'absence de surcompensation en deux temps : </t>
  </si>
  <si>
    <t>Un "test prévisionnel" à joindre au dossier d'instruction et à annexer à la convention attributive du FEDER</t>
  </si>
  <si>
    <t>Un "test actualisé paiement du solde" par actualisation des données du test prévisionnel (compensations et recettes effectivement perçues)</t>
  </si>
  <si>
    <t>X</t>
  </si>
  <si>
    <t>TEST PREVISIONNEL</t>
  </si>
  <si>
    <t>! Cochez la case correspondante</t>
  </si>
  <si>
    <t>TEST ACTUALISE - PAIEMENT DU SOLDE</t>
  </si>
  <si>
    <t>I : Caractéristiques et données de l'opération</t>
  </si>
  <si>
    <t>Données de base</t>
  </si>
  <si>
    <t>! Données d'une opération fictive à titre indicatif à corriger ou compléter sur base de votre opération</t>
  </si>
  <si>
    <t>OHLM</t>
  </si>
  <si>
    <t>Opération</t>
  </si>
  <si>
    <t>Référence Système d'Information</t>
  </si>
  <si>
    <t>code synergie ou autre (code délivré par l'autorité de gestion en cas d'acceptation du dossier)</t>
  </si>
  <si>
    <t>PO 2014-2020</t>
  </si>
  <si>
    <t>date de référence de l'opération</t>
  </si>
  <si>
    <t>date de décision d'attribution du comité de programmation</t>
  </si>
  <si>
    <t>Nombre de logements rénovés thermiquement</t>
  </si>
  <si>
    <t>logements sociaux à rénover thermiquement</t>
  </si>
  <si>
    <t>Surface totale en m2</t>
  </si>
  <si>
    <r>
      <t>m2 de surface corrigée ou de surface utile (après travaux), donnée utile au calcul des recettes et taxes
La surface corrigée s’applique pour le calcul des loyers des immeubles assujettis à la loi de 1948, des logements conventionnés HLM avant le 1er juillet 1996.
La surface utile s’applique pour le calcul des loyers aux conventions conclues après le 1</t>
    </r>
    <r>
      <rPr>
        <vertAlign val="superscript"/>
        <sz val="8"/>
        <color indexed="8"/>
        <rFont val="Arial"/>
        <family val="2"/>
      </rPr>
      <t>er</t>
    </r>
    <r>
      <rPr>
        <sz val="8"/>
        <color indexed="8"/>
        <rFont val="Arial"/>
        <family val="2"/>
      </rPr>
      <t xml:space="preserve"> juillet 1996</t>
    </r>
  </si>
  <si>
    <t>m2 de surface habitable (après travaux), donnée utile au calcul des recettes et taxes</t>
  </si>
  <si>
    <t>Coût de l'investissement de la rénovation</t>
  </si>
  <si>
    <t>Coût total de l'opération de rénovation TTC</t>
  </si>
  <si>
    <t>ensemble de l'opération de rénovation (assiette FEDER + rénovation hors assiette FEDER)</t>
  </si>
  <si>
    <t>Recettes générées par l'opération</t>
  </si>
  <si>
    <t>Majoration permanente des loyers</t>
  </si>
  <si>
    <r>
      <t>OSP</t>
    </r>
    <r>
      <rPr>
        <sz val="8"/>
        <color indexed="10"/>
        <rFont val="Arial"/>
        <family val="2"/>
      </rPr>
      <t xml:space="preserve"> (Loyer maximum à ne pas dépasser convention APL)</t>
    </r>
  </si>
  <si>
    <r>
      <t xml:space="preserve">euros/m2/an de surface corrigée ou de surface utile </t>
    </r>
    <r>
      <rPr>
        <b/>
        <sz val="8"/>
        <rFont val="Arial"/>
        <family val="2"/>
      </rPr>
      <t>OSP tarifaire : loyer plafond - accessibilité tarifaire des logements sociaux</t>
    </r>
  </si>
  <si>
    <r>
      <t>OSP</t>
    </r>
    <r>
      <rPr>
        <sz val="8"/>
        <color indexed="10"/>
        <rFont val="Arial"/>
        <family val="2"/>
      </rPr>
      <t xml:space="preserve"> (Taux d'augmentation annuelle des loyers)</t>
    </r>
  </si>
  <si>
    <r>
      <t xml:space="preserve">Indice de référence, Etat (DHUP) </t>
    </r>
    <r>
      <rPr>
        <b/>
        <sz val="8"/>
        <rFont val="Arial"/>
        <family val="2"/>
      </rPr>
      <t>OSP tarifaire</t>
    </r>
  </si>
  <si>
    <t>Majoration de loyers après travaux</t>
  </si>
  <si>
    <t>Taux d'augmentation du loyers imputable aux travaux dans la limite du plafond de loyer (OSP)</t>
  </si>
  <si>
    <t>Loyer avant travaux de rénovation</t>
  </si>
  <si>
    <r>
      <t xml:space="preserve">euros/m2/an de surface corrigée ou utile </t>
    </r>
    <r>
      <rPr>
        <b/>
        <sz val="8"/>
        <rFont val="Arial"/>
        <family val="2"/>
      </rPr>
      <t xml:space="preserve">OSP tarifaire. </t>
    </r>
    <r>
      <rPr>
        <b/>
        <i/>
        <sz val="8"/>
        <color indexed="53"/>
        <rFont val="Arial"/>
        <family val="2"/>
      </rPr>
      <t>Dans le cas où il n’y a pas de loyers avant travaux (opération d’acquisition-amélioration, etc.), la cellule D86 doit être égale à la cellule D87 « loyer après travaux de rénovation »</t>
    </r>
  </si>
  <si>
    <t>Loyer après travaux de rénovation</t>
  </si>
  <si>
    <r>
      <t xml:space="preserve">euros/m2 de surface corrigée ou de surface utile dans la limite du loyer plafond </t>
    </r>
    <r>
      <rPr>
        <b/>
        <sz val="8"/>
        <rFont val="Arial"/>
        <family val="2"/>
      </rPr>
      <t>OSP tarifaire</t>
    </r>
  </si>
  <si>
    <t>Délibération</t>
  </si>
  <si>
    <t>Majoration de loyer dans la limite du loyer plafond</t>
  </si>
  <si>
    <r>
      <t xml:space="preserve">euros/m2/an de surface corrigée ou de surface utile </t>
    </r>
    <r>
      <rPr>
        <b/>
        <sz val="8"/>
        <rFont val="Arial"/>
        <family val="2"/>
      </rPr>
      <t>OSP tarifaire</t>
    </r>
  </si>
  <si>
    <t>recettes brutes générées – Total</t>
  </si>
  <si>
    <t>euros/an</t>
  </si>
  <si>
    <t>Majoration temporaire des loyers</t>
  </si>
  <si>
    <r>
      <t>OSP</t>
    </r>
    <r>
      <rPr>
        <sz val="8"/>
        <color indexed="10"/>
        <rFont val="Arial"/>
        <family val="2"/>
      </rPr>
      <t xml:space="preserve"> (Majoration temporaire de loyer au titre de la "3ème ligne")</t>
    </r>
  </si>
  <si>
    <r>
      <t xml:space="preserve">euros/m2/an de surface habitable - 3ème ligne de quittance </t>
    </r>
    <r>
      <rPr>
        <b/>
        <sz val="8"/>
        <rFont val="Arial"/>
        <family val="2"/>
      </rPr>
      <t>OSP tarifaire</t>
    </r>
  </si>
  <si>
    <t>durée</t>
  </si>
  <si>
    <r>
      <t xml:space="preserve">ans </t>
    </r>
    <r>
      <rPr>
        <b/>
        <i/>
        <sz val="8"/>
        <color indexed="10"/>
        <rFont val="Arial"/>
        <family val="2"/>
      </rPr>
      <t>(à actualiser en cas d'évolution)</t>
    </r>
  </si>
  <si>
    <t>recettes 3ème ligne</t>
  </si>
  <si>
    <r>
      <t xml:space="preserve">euros/an sur 15 ans - 3ème ligne de quittance, </t>
    </r>
    <r>
      <rPr>
        <b/>
        <sz val="8"/>
        <rFont val="Arial"/>
        <family val="2"/>
      </rPr>
      <t>OSP tarifaire</t>
    </r>
  </si>
  <si>
    <t>total recettes brutes générées</t>
  </si>
  <si>
    <r>
      <t>OSP</t>
    </r>
    <r>
      <rPr>
        <sz val="8"/>
        <color indexed="10"/>
        <rFont val="Arial"/>
        <family val="2"/>
      </rPr>
      <t xml:space="preserve"> (taux d'impayés de référence)</t>
    </r>
  </si>
  <si>
    <r>
      <t xml:space="preserve">taux d'impayés de référence fixée par l'Etat (DHUP) </t>
    </r>
    <r>
      <rPr>
        <b/>
        <sz val="8"/>
        <rFont val="Arial"/>
        <family val="2"/>
      </rPr>
      <t>OSP attributions - occupation sociale</t>
    </r>
  </si>
  <si>
    <r>
      <t>OSP</t>
    </r>
    <r>
      <rPr>
        <sz val="8"/>
        <color indexed="10"/>
        <rFont val="Arial"/>
        <family val="2"/>
      </rPr>
      <t xml:space="preserve"> (taux de vacance de référence)</t>
    </r>
  </si>
  <si>
    <r>
      <t xml:space="preserve">taux de vacance de référence fixée par l'Etat (DHUP) </t>
    </r>
    <r>
      <rPr>
        <b/>
        <sz val="8"/>
        <rFont val="Arial"/>
        <family val="2"/>
      </rPr>
      <t>OSP attributions - occupation sociale</t>
    </r>
  </si>
  <si>
    <r>
      <t>OSP</t>
    </r>
    <r>
      <rPr>
        <sz val="8"/>
        <color indexed="10"/>
        <rFont val="Arial"/>
        <family val="2"/>
      </rPr>
      <t xml:space="preserve"> (pertes liées aux taux de vacance et d'impayés)</t>
    </r>
  </si>
  <si>
    <r>
      <t xml:space="preserve">année 1 / recettes brutes imputables FEDER </t>
    </r>
    <r>
      <rPr>
        <b/>
        <sz val="8"/>
        <rFont val="Arial"/>
        <family val="2"/>
      </rPr>
      <t>OSP attributions - occupation sociale</t>
    </r>
  </si>
  <si>
    <t>total recettes nettes</t>
  </si>
  <si>
    <t>recettes nettes annuelles</t>
  </si>
  <si>
    <t>Autres sources de recettes potentielles</t>
  </si>
  <si>
    <t>dégrèvement TFPB, vente de CEE, vente de Kwh photovotaïques…</t>
  </si>
  <si>
    <t>! Recettes non effectives lors de l'instruction et non automatiques à actualiser lors du "test paiement du solde"</t>
  </si>
  <si>
    <t>Dégrèvement « thermique » de TFPB</t>
  </si>
  <si>
    <t xml:space="preserve">Dégrèvement potentiel maximum est égal à 25 % du montant des dépenses éligibles et minorées des subventions affectées au volet thermique perçues. </t>
  </si>
  <si>
    <t>Acte de dégrèvement + État récapitulatif détaillé fourni par l’OHLM permettant de rendre compte du montant de dégrèvement propre à l’opération.</t>
  </si>
  <si>
    <t>Autres dégrèvements de TFPB</t>
  </si>
  <si>
    <t xml:space="preserve">Autres dégrèvements potentiels à raison des dépenses engagées (par exemple pour la réalisation de travaux d’accessibilité et d’adaptation des logements aux personnes en situation de handicap, de travaux prescrits par un PPRT).  </t>
  </si>
  <si>
    <t>! Montant potentiel à insérer dans ce "test prévisionnel" et à actualiser lors du "test paiement du solde"</t>
  </si>
  <si>
    <t>Produits annexes : vente de certificats d'économie d'énergie</t>
  </si>
  <si>
    <t>recettes effectives ou estimées tirées de la vente de certificats d'économie d'énergie imputable au projet (CEE)</t>
  </si>
  <si>
    <t>Contrat de cession</t>
  </si>
  <si>
    <t>dont rétrocession de CEE à une autorité publique</t>
  </si>
  <si>
    <t>montant de la rétrocession des CEE à l'autorité publique en contrepartie de la subvention</t>
  </si>
  <si>
    <t>Convention</t>
  </si>
  <si>
    <t xml:space="preserve"> Produits annexes : vente KWh (photovoltaïque…)</t>
  </si>
  <si>
    <t>recettes annuelles effectives de la revente de KWH à EDF</t>
  </si>
  <si>
    <t>Autres recettes</t>
  </si>
  <si>
    <t>Autres recettes liées à l’opération de rénovation</t>
  </si>
  <si>
    <t>! N'insérer que des recettes effectives - données à actualiser lors du "test paiement du solde"</t>
  </si>
  <si>
    <t>Financement global de l'opération (financement effectif de l'opération de réhabilitation dans sa globalité, volet thermique et non thermique)</t>
  </si>
  <si>
    <t>% subv (hors feder)</t>
  </si>
  <si>
    <t>% total</t>
  </si>
  <si>
    <t>Subventions hors FEDER</t>
  </si>
  <si>
    <t>Subvention Etat</t>
  </si>
  <si>
    <t>Subvention ANRU</t>
  </si>
  <si>
    <t>Subvention ADEME</t>
  </si>
  <si>
    <t>Subvention Région</t>
  </si>
  <si>
    <t>Subvention Département</t>
  </si>
  <si>
    <t>Subvention EPCI</t>
  </si>
  <si>
    <t>Subvention Communes</t>
  </si>
  <si>
    <t>Subvention Action-logement</t>
  </si>
  <si>
    <r>
      <t xml:space="preserve">Autres subventions : </t>
    </r>
    <r>
      <rPr>
        <i/>
        <sz val="8"/>
        <rFont val="Arial"/>
        <family val="2"/>
      </rPr>
      <t>précisez</t>
    </r>
  </si>
  <si>
    <t>Conventions</t>
  </si>
  <si>
    <t>Total subventions hors FEDER</t>
  </si>
  <si>
    <t>Subventions FEDER</t>
  </si>
  <si>
    <t>Total subventions</t>
  </si>
  <si>
    <t>Fonds propres mobilisés par l’OHLM</t>
  </si>
  <si>
    <r>
      <t xml:space="preserve">nature du prêt - </t>
    </r>
    <r>
      <rPr>
        <i/>
        <sz val="8"/>
        <rFont val="Arial"/>
        <family val="2"/>
      </rPr>
      <t>précisez</t>
    </r>
  </si>
  <si>
    <t>Emprunts contractés</t>
  </si>
  <si>
    <t>% emprunt</t>
  </si>
  <si>
    <t>taux d'intérêt</t>
  </si>
  <si>
    <t>Emprunt principal</t>
  </si>
  <si>
    <t>Eco-prêt</t>
  </si>
  <si>
    <t>Contrat de prêt</t>
  </si>
  <si>
    <t>Emprunt complémentaire 1</t>
  </si>
  <si>
    <t>PAM réhab</t>
  </si>
  <si>
    <t>Emprunt complémentaire 2</t>
  </si>
  <si>
    <t>Précisez</t>
  </si>
  <si>
    <t>Emprunt complémentaire 3</t>
  </si>
  <si>
    <t>Total Emprunts contractés</t>
  </si>
  <si>
    <t>Investissement total : coût TTC (hors TVA récupérable)</t>
  </si>
  <si>
    <t>ensemble de l'opération de rénovation (assiette FEDER + rénovation hors assiette FEDER). Si la cellule indique « Erreur », cela signifie que le plan de financement de l’opération n’est pas équilibré.</t>
  </si>
  <si>
    <t>Garantie des emprunts - coût effectif</t>
  </si>
  <si>
    <r>
      <t>Garantie publique gratuite de collectivités locales ou garantie payante CGLLS (</t>
    </r>
    <r>
      <rPr>
        <b/>
        <sz val="8"/>
        <color indexed="10"/>
        <rFont val="Arial"/>
        <family val="2"/>
      </rPr>
      <t>OSP continuité financière du SIEG</t>
    </r>
    <r>
      <rPr>
        <b/>
        <sz val="8"/>
        <rFont val="Arial"/>
        <family val="2"/>
      </rPr>
      <t>)</t>
    </r>
  </si>
  <si>
    <t>Coût de la garantie des emprunts</t>
  </si>
  <si>
    <t>inscrivez 0 si garantie gratuite CL sinon = montant des emprunts * 2% si garantie CGLLS payante</t>
  </si>
  <si>
    <t>Taux de référence retenus</t>
  </si>
  <si>
    <t>année de référence</t>
  </si>
  <si>
    <t>année de décision d'attribution du FEDER par le comité de programmation</t>
  </si>
  <si>
    <t>durée de référence</t>
  </si>
  <si>
    <r>
      <t xml:space="preserve">ans : durée du prêt principal </t>
    </r>
    <r>
      <rPr>
        <b/>
        <i/>
        <sz val="8"/>
        <color indexed="10"/>
        <rFont val="Arial"/>
        <family val="2"/>
      </rPr>
      <t>! En l'absence de prêt inscrire 20 ans.</t>
    </r>
  </si>
  <si>
    <t>Taux moyen du livret A sur long terme</t>
  </si>
  <si>
    <t>Donnée de référence fixée par l'Etat DHUP : agrément des opérations de logements sociaux - LOLA</t>
  </si>
  <si>
    <t>Taux de TVA</t>
  </si>
  <si>
    <r>
      <t xml:space="preserve">Taux réduit de TVA applicable en année de référence </t>
    </r>
    <r>
      <rPr>
        <b/>
        <i/>
        <sz val="8"/>
        <color indexed="10"/>
        <rFont val="Arial"/>
        <family val="2"/>
      </rPr>
      <t>! taux à actualiser en cas d'évolution</t>
    </r>
  </si>
  <si>
    <t>Taux d'actualisation retenu</t>
  </si>
  <si>
    <t>Donnée de référence fixée par l'Etat DHUP</t>
  </si>
  <si>
    <t>Taux d'impayés de référence</t>
  </si>
  <si>
    <t>Taux de vacance de référence</t>
  </si>
  <si>
    <t>Donnée de référence fixée par l'Etat DHUP. Utilisation possible de données locales, si justifié, dans la limite de 3%</t>
  </si>
  <si>
    <t>Coût garantie CGLLS</t>
  </si>
  <si>
    <t>Coût effectif de la garantie de la CGLLS (OSP continuité financière)</t>
  </si>
  <si>
    <t>Taux de rémunération des fonds propres</t>
  </si>
  <si>
    <t>Taux moyen du Livret A (long terme, conformément aux notes techniques de calcul des équilibres d’opérations) + 150 points de base (principe de rémunération des dividendes des sociétés HLM) (OSP lucrativité limitée)</t>
  </si>
  <si>
    <t>Articles L. 423-15 et L. 423-16 du CCH</t>
  </si>
  <si>
    <t>II : Coûts nets, bénéfice raisonnable et absence de surcompensation (art. 5 décision CE)</t>
  </si>
  <si>
    <t>Conformément à l'article 106.2 du Traité, l'Union européenne ne peut interdire ce qui est nécessaire à l'exécution d'un SIEG et ne nuit pas à l'intérêt de l'Union et au développement des échanges intracommunautaires</t>
  </si>
  <si>
    <t>La compensation est compatible a priori avec le Traité dès lors qu'elle n'excède pas ce qui est nécessaire à l'exécution du SIEG de logement social (coûts moins les recettes plus un bénéfice raisonnable).</t>
  </si>
  <si>
    <t>RECETTES</t>
  </si>
  <si>
    <t>COUTS</t>
  </si>
  <si>
    <t>Coûts bruts de référence occasionnés par les travaux de rénovation thermique pour l'OHLM (articles 5.3.a et 5.3.d)</t>
  </si>
  <si>
    <t>Coût de l’opération TTC (hors TVA récupérable)</t>
  </si>
  <si>
    <t>coût éligible des investissements à financer par l'OHLM TVA comprise (ensemble de l'opération de rénovation : assiette FEDER + rénovation hors assiette FEDER)</t>
  </si>
  <si>
    <t>Charge d'intérêts des emprunts</t>
  </si>
  <si>
    <t>charge cumulée d'intérêts des emprunts contractés par l'OHLM pour financer le SIEG, valeur actuelle</t>
  </si>
  <si>
    <t>Garantie des emprunts</t>
  </si>
  <si>
    <t>Garantie publique gratuite ou garantie bancaire CGLLS (OSP continuité financière du SIEG)</t>
  </si>
  <si>
    <t>Total coûts bruts</t>
  </si>
  <si>
    <t>Total coût de référence (charges d'intérêts et de garantie bancaire incluses)</t>
  </si>
  <si>
    <t>Recettes générées, valeur actuelle (cf feuillet 2 exploitation sur durée du prêt principal (article 5.4))</t>
  </si>
  <si>
    <r>
      <t xml:space="preserve">sur durée de référence, valeur actuelle, </t>
    </r>
    <r>
      <rPr>
        <b/>
        <sz val="8"/>
        <rFont val="Arial"/>
        <family val="2"/>
      </rPr>
      <t>dans le respect de la convention APL (OSP tarifaire - loyer plafond)</t>
    </r>
  </si>
  <si>
    <t>3ème ligne quittance rénovation thermique</t>
  </si>
  <si>
    <r>
      <t>limitée à 15 ans après concertation locative, valeur actuelle (</t>
    </r>
    <r>
      <rPr>
        <b/>
        <sz val="8"/>
        <rFont val="Arial"/>
        <family val="2"/>
      </rPr>
      <t>OSP tarifaire et protection des utilisateurs)</t>
    </r>
  </si>
  <si>
    <t>Produits annexes : vente CEE</t>
  </si>
  <si>
    <t>recettes effectives tirées de la vente de certificats d'économie d'énergie par le bénéficiaire</t>
  </si>
  <si>
    <t>Rétrocession CEE à une autorité publique</t>
  </si>
  <si>
    <t>rétrocession totale ou partielle des CEE à une autorité publique en contrepartie de l'octroi d'une subvention</t>
  </si>
  <si>
    <t>Produits annexes vente KWh (photovoltaïque…)</t>
  </si>
  <si>
    <t>recettes annuelles cumulées sur durée de référence, valeur actuelle</t>
  </si>
  <si>
    <t>Impayés de loyers et vacance</t>
  </si>
  <si>
    <r>
      <t>non recette sur durée de référence, valeur actuelle (</t>
    </r>
    <r>
      <rPr>
        <b/>
        <sz val="8"/>
        <rFont val="Arial"/>
        <family val="2"/>
      </rPr>
      <t>OSP occupation sociale)</t>
    </r>
  </si>
  <si>
    <t>Report de surcompensation éventuelle (art. 6.2)</t>
  </si>
  <si>
    <r>
      <t xml:space="preserve">En cas d’absence de surcompensation sur la période précédente, indiquer 0. Si une surcompensation est constatée sur la période précédente, le report de la surcompensation est alors égal au montant renseigné à la cellule D202  lors de la période précédente </t>
    </r>
    <r>
      <rPr>
        <b/>
        <i/>
        <sz val="8"/>
        <color indexed="10"/>
        <rFont val="Arial"/>
        <family val="2"/>
      </rPr>
      <t>(à actualiser en cas d'évolution) - Le montant de la compensation reporté ne doit pas excéder 10%.</t>
    </r>
  </si>
  <si>
    <t>Total recettes</t>
  </si>
  <si>
    <t>sur durée de référence, valeur actuelle</t>
  </si>
  <si>
    <t>Coûts nets (articles 5.5 à 5.8)</t>
  </si>
  <si>
    <t>Coût nets (coûts bruts - recettes)</t>
  </si>
  <si>
    <t>Bénéfice raisonnable</t>
  </si>
  <si>
    <t>Rémunération des fonds propres investis au taux de rémunération maximale des actions des SA d'HLM en application du CCH</t>
  </si>
  <si>
    <t>Coûts nets + bénéfice raisonnable</t>
  </si>
  <si>
    <t>Compensation (articles 2.1.c et 4.d)</t>
  </si>
  <si>
    <t>Compensation des coûts nets</t>
  </si>
  <si>
    <t>compensation = subventions + dégrèvement TFPB (potentiel) + ESB (taux réduit TVA, garantie publique…)</t>
  </si>
  <si>
    <t>Subventions à l'investissement</t>
  </si>
  <si>
    <t>total des subventions à l'investissement mobilisées par l'OHLM, y compris FEDER</t>
  </si>
  <si>
    <t>Dégrèvement « thermique » de TFPB (potentiel)</t>
  </si>
  <si>
    <t>N+2 (valeur actuelle), dégrèvement « thermique » potentiel max.</t>
  </si>
  <si>
    <t>Autres dégrèvements de TFPB (potentiel)</t>
  </si>
  <si>
    <t>N+2 (valeur actuelle), dégrèvement potentiel max.</t>
  </si>
  <si>
    <t>TVA taux réduit</t>
  </si>
  <si>
    <t>le taux réduit rénovation thermique n'est pas une aide spécifique, imputation directe dans les coûts effectifs d'investissement TTC (hors TVA récupérable)</t>
  </si>
  <si>
    <t>Prêts réglementés</t>
  </si>
  <si>
    <t>imputation directe de la charge d'intérêts effective en minoration des coûts bruts d'investissement TTC (hors TVA récupérable)</t>
  </si>
  <si>
    <t>Garantie publique</t>
  </si>
  <si>
    <t>imputation directe de la charge de garantie des prêts en minoration des coûts bruts d'investissement TTC</t>
  </si>
  <si>
    <t>Total compensations</t>
  </si>
  <si>
    <t>Coûts nets + Bénéfice raisonnable - compensations</t>
  </si>
  <si>
    <t>test d'absence de surcompensation</t>
  </si>
  <si>
    <t>Test d'absence de surcompensation</t>
  </si>
  <si>
    <t>si valeur positive : absence de surcompensation, marge d'aides ou de recettes avant surcompensation</t>
  </si>
  <si>
    <t>si valeur négative : surcompensation non nécessaire à l'exécution du SIEG à rembourser ou à reporter partiellement</t>
  </si>
  <si>
    <t>en déduction de futures compensations (max 10% compensation annuelle) soit un report maxi de surcompensation =</t>
  </si>
  <si>
    <t>Report de surcompensation éventuelle (art.6.2)</t>
  </si>
  <si>
    <r>
      <t xml:space="preserve">Le report de la surcompensation est égal au montant de la surcompensation dans la limite de 10% de la compensation annuelle, à reporter sur la période suivante. </t>
    </r>
    <r>
      <rPr>
        <b/>
        <sz val="8"/>
        <color indexed="10"/>
        <rFont val="Arial"/>
        <family val="2"/>
      </rPr>
      <t xml:space="preserve">Lorsque la surcompensation dépasse 10%, elle ne peut être reportée sur l'année suivante et la totalité de la surcompensation doit être récupérée auprès de l'organisme. </t>
    </r>
  </si>
  <si>
    <t>Taux de compensation de l'opération</t>
  </si>
  <si>
    <t>absence de surcompensation de l'opération si inférieur ou égal à 100%</t>
  </si>
  <si>
    <t>Taux de cocompensation du FEDER</t>
  </si>
  <si>
    <t>taux de cocompensation de l'opération par le FEDER</t>
  </si>
  <si>
    <t>Part du FEDER dans la compensation globale</t>
  </si>
  <si>
    <t>% de la subvention FEDER dans l'ensemble de la compensation de l'opération</t>
  </si>
  <si>
    <t>Voir détail des calculs en feuillet 2 et notice explicative du résultat en feuillet 3</t>
  </si>
  <si>
    <t>Calculs détaillés</t>
  </si>
  <si>
    <t>taux d'actualisation des loyers (donnée Etat DHUP)</t>
  </si>
  <si>
    <t>cumul taux d'impayés et de vacance de référence (Etat DHUP)</t>
  </si>
  <si>
    <t>Taux d'actualisation de la trésorerie</t>
  </si>
  <si>
    <t>emprunt total =</t>
  </si>
  <si>
    <t>durée prêt principal ou durée amortissement technique en l’absence de prêt</t>
  </si>
  <si>
    <t xml:space="preserve">Durée d'utilisation </t>
  </si>
  <si>
    <t>RECETTES GENEREES PAR LE PROJET</t>
  </si>
  <si>
    <t>COMPENSATIONS</t>
  </si>
  <si>
    <t>BENEFICE</t>
  </si>
  <si>
    <t>COUT TOTAL</t>
  </si>
  <si>
    <t>Loyers majorés</t>
  </si>
  <si>
    <t>3eme ligne de quittance</t>
  </si>
  <si>
    <t>Pertes</t>
  </si>
  <si>
    <t>CEE</t>
  </si>
  <si>
    <t>Rétrocession CEE</t>
  </si>
  <si>
    <t>KWh</t>
  </si>
  <si>
    <t>TOTAL</t>
  </si>
  <si>
    <t>Charge d'intérêts du prêt principal</t>
  </si>
  <si>
    <t>Charge d'intérêts du prêt complémentaire 1</t>
  </si>
  <si>
    <t>Charge d'intérêt du prêt complémentaire 2</t>
  </si>
  <si>
    <t>Charge d'intérêts du prêt complémentaire 3</t>
  </si>
  <si>
    <t>Garantie</t>
  </si>
  <si>
    <t>Investissement</t>
  </si>
  <si>
    <t>TOTAL BRUT</t>
  </si>
  <si>
    <t>TOTAL NET</t>
  </si>
  <si>
    <t>Subventions</t>
  </si>
  <si>
    <t>TVA</t>
  </si>
  <si>
    <t>TFPB</t>
  </si>
  <si>
    <t>Année</t>
  </si>
  <si>
    <t>Taux d'actualisation</t>
  </si>
  <si>
    <t>Majoration des loyers</t>
  </si>
  <si>
    <t>Majoration temporaire 15 ans</t>
  </si>
  <si>
    <t>Impayés et vacance proratisés</t>
  </si>
  <si>
    <t>Produit de la vente</t>
  </si>
  <si>
    <t>Rétrocession des CEE à l'autorité publique</t>
  </si>
  <si>
    <t>Produit annuel de la vente</t>
  </si>
  <si>
    <t>Recettes nettes</t>
  </si>
  <si>
    <t>Taux d'intérêt</t>
  </si>
  <si>
    <t>Annuités</t>
  </si>
  <si>
    <t>Intérêts</t>
  </si>
  <si>
    <t>Amortissement</t>
  </si>
  <si>
    <t>CRD</t>
  </si>
  <si>
    <t>annuités</t>
  </si>
  <si>
    <t>2% du montant des prêts contractés</t>
  </si>
  <si>
    <t>Total coûts nets</t>
  </si>
  <si>
    <t>Total</t>
  </si>
  <si>
    <t>taux réduit (hors aide, non spécifique SIEG)</t>
  </si>
  <si>
    <t>dégrèvement « thermique » N+2</t>
  </si>
  <si>
    <t>autres dégrèvement N+2</t>
  </si>
  <si>
    <t xml:space="preserve">  </t>
  </si>
  <si>
    <t>cumul</t>
  </si>
  <si>
    <t>dont charge d'intérêts</t>
  </si>
  <si>
    <t>report maximal de surcompensation (10%) soit</t>
  </si>
  <si>
    <t>Résultats en valeur actuelle</t>
  </si>
  <si>
    <t>Recettes</t>
  </si>
  <si>
    <t>Coûts bruts et coûts nets</t>
  </si>
  <si>
    <t>Compensation</t>
  </si>
  <si>
    <t>Contrôle d'absence de surcompensation</t>
  </si>
  <si>
    <t>valeur actuelle</t>
  </si>
  <si>
    <t>valeur réelle</t>
  </si>
  <si>
    <t>Majoration de loyers</t>
  </si>
  <si>
    <t>3ème ligne de quittance</t>
  </si>
  <si>
    <t>Non recettes (impayés et vacance)</t>
  </si>
  <si>
    <t>Vente CEE</t>
  </si>
  <si>
    <t>Vente KWh</t>
  </si>
  <si>
    <t>intérêts</t>
  </si>
  <si>
    <t>Garantie de référence</t>
  </si>
  <si>
    <t>Investissement assiette éligible FEDER TTC (hors TVA récupérable)</t>
  </si>
  <si>
    <t>Subventions directes</t>
  </si>
  <si>
    <t>Dégrèvement « thermique » TFPB N+2</t>
  </si>
  <si>
    <t>Autre dégrèvement  TFPB N+2</t>
  </si>
  <si>
    <t>Compensation totale</t>
  </si>
  <si>
    <t>Coûts nets + bénéfice raisonnable - compensation</t>
  </si>
  <si>
    <t xml:space="preserve">report maximal de surcompensation (10%) soit </t>
  </si>
  <si>
    <t>RENOVATION THERMIQUE DE LOGEMENTS SOCIAUX</t>
  </si>
  <si>
    <t>Notice explicative du régime de la compensation et méthode de calcul retenue</t>
  </si>
  <si>
    <r>
      <t>Nature de l'opération</t>
    </r>
    <r>
      <rPr>
        <sz val="8"/>
        <rFont val="Arial"/>
        <family val="2"/>
      </rPr>
      <t xml:space="preserve"> : investissement dans une infrastructure nécessaire au fonctionnement du SIEG de logement social</t>
    </r>
  </si>
  <si>
    <t>et à l'exécution des obligations de service public imposées par mandat de l'Etat aux organismes d'HLM</t>
  </si>
  <si>
    <r>
      <t xml:space="preserve">Spécificité : </t>
    </r>
    <r>
      <rPr>
        <sz val="8"/>
        <rFont val="Arial"/>
        <family val="2"/>
      </rPr>
      <t>cofinancement des investissements nécessaires par des aides publiques, dont FEDER</t>
    </r>
  </si>
  <si>
    <t>Aide publique compatible si absence de surcompensation : décision</t>
  </si>
  <si>
    <t>sous condition de mandat des OHLM (art.4), note justificative :</t>
  </si>
  <si>
    <r>
      <t>Condition</t>
    </r>
    <r>
      <rPr>
        <sz val="8"/>
        <rFont val="Arial"/>
        <family val="2"/>
      </rPr>
      <t xml:space="preserve"> : la compensation ne peut être supérieure aux </t>
    </r>
    <r>
      <rPr>
        <b/>
        <sz val="8"/>
        <rFont val="Arial"/>
        <family val="2"/>
      </rPr>
      <t>coûts nets</t>
    </r>
    <r>
      <rPr>
        <sz val="8"/>
        <rFont val="Arial"/>
        <family val="2"/>
      </rPr>
      <t xml:space="preserve"> + un </t>
    </r>
    <r>
      <rPr>
        <b/>
        <sz val="8"/>
        <rFont val="Arial"/>
        <family val="2"/>
      </rPr>
      <t>bénéfice raisonnable</t>
    </r>
    <r>
      <rPr>
        <sz val="8"/>
        <rFont val="Arial"/>
        <family val="2"/>
      </rPr>
      <t xml:space="preserve"> (art.5.1 de la Décision 2012/21/UE)</t>
    </r>
  </si>
  <si>
    <t>Test établi sur la durée de remboursement du prêt principal ou sur la durée d’amortissement technique en l’absence de prêt soit :</t>
  </si>
  <si>
    <t>ans</t>
  </si>
  <si>
    <t>Rappel : Plan de financement de l'investissement</t>
  </si>
  <si>
    <t>Fonds propres investis par l'organisme HLM bénéficiaire du FEDER</t>
  </si>
  <si>
    <t>Emprunts contractés par l'organisme HLM bénéficiaire du FEDER</t>
  </si>
  <si>
    <t>Aides publiques mobilisées par l'organisme HLM, dont FEDER</t>
  </si>
  <si>
    <t>Total investissement généré</t>
  </si>
  <si>
    <t>Les coûts nets = coûts bruts - les recettes éventuelles tirées de l'investissement (art.5.2) =</t>
  </si>
  <si>
    <t xml:space="preserve">dont : </t>
  </si>
  <si>
    <t>les coûts bruts (art.5.3 dont art.5.3.d relatif aux investissements)</t>
  </si>
  <si>
    <t>les coûts liés aux investissements en travaux TVA comprise</t>
  </si>
  <si>
    <t>la charge d'intérêts compte tenu des emprunts contractés</t>
  </si>
  <si>
    <t>la charge de garantie des emprunts</t>
  </si>
  <si>
    <t>total coûts bruts</t>
  </si>
  <si>
    <t>les recettes éventuelles générées (art.5.4)</t>
  </si>
  <si>
    <t>majoration permanente des loyers</t>
  </si>
  <si>
    <t>introduction temporaire d'une 3ème ligne de quittance "rénovation thermique"</t>
  </si>
  <si>
    <t>produits annexes (vente de CEE, vente de Kwh)</t>
  </si>
  <si>
    <t>rétrocession des CEE à une autorité publique en contrepartie de la subvention</t>
  </si>
  <si>
    <t>non recettes liées aux impayés et à la vacance (taux de référence Etat DHUP)</t>
  </si>
  <si>
    <t>Report de surcompensation (art. 6.2)</t>
  </si>
  <si>
    <t>total recettes générées</t>
  </si>
  <si>
    <t>Le bénéfice raisonnable (art.5.5 à 5.8) sur durée du prêt principal (valeur actuelle)</t>
  </si>
  <si>
    <t>(rendement des capitaux propres moyen (art.5.8) sur durée d'amortissement)</t>
  </si>
  <si>
    <t>Les coûts nets + bénéfice raisonnable</t>
  </si>
  <si>
    <t>La compensation = la somme des "cocompensations" directes et indirectes, dont FEDER</t>
  </si>
  <si>
    <t>Total des subventions, y compris FEDER</t>
  </si>
  <si>
    <t>Dégrèvement « thermique » de TFPB (valeur actuelle)</t>
  </si>
  <si>
    <t>Autres dégrèvements de TFPB (valeur actuelle)</t>
  </si>
  <si>
    <t>Taux réduit de TVA (1)</t>
  </si>
  <si>
    <t>Coûts nets</t>
  </si>
  <si>
    <t>Solde (2)</t>
  </si>
  <si>
    <t>si positif : absence de surcompensation. Marge d'aides ou de recettes avant surcompensation</t>
  </si>
  <si>
    <t>si négatif : surcompensation à rembourser</t>
  </si>
  <si>
    <t>taux de compensation (3)</t>
  </si>
  <si>
    <t>(le taux ne peut être supérieur à 100%)</t>
  </si>
  <si>
    <t>dont taux de compensation FEDER</t>
  </si>
  <si>
    <t>(taux de couverture des coûts nets et du bénéfice raisonnable par le FEDER)</t>
  </si>
  <si>
    <t>part du FEDER / compensation</t>
  </si>
  <si>
    <t>(part de la subvention FEDER dans la compensation totale)</t>
  </si>
  <si>
    <t>report de surcompensation éventuelle (2)</t>
  </si>
  <si>
    <t>(10% du montant de la compensation annuelle)</t>
  </si>
  <si>
    <t>Méthode de calcul retenue</t>
  </si>
  <si>
    <t>Compensation de coûts d'investissement nécessaires à l'exécution du SIEG de logement social et de ses obligations de service public</t>
  </si>
  <si>
    <r>
      <t>Dispositions propres aux compensations de SIEG sociaux (</t>
    </r>
    <r>
      <rPr>
        <b/>
        <i/>
        <sz val="8"/>
        <rFont val="Arial"/>
        <family val="2"/>
      </rPr>
      <t>considérant 11, article 2.1.c Décision 2012/21/UE</t>
    </r>
    <r>
      <rPr>
        <b/>
        <sz val="8"/>
        <rFont val="Arial"/>
        <family val="2"/>
      </rPr>
      <t>)</t>
    </r>
  </si>
  <si>
    <t>Principes généraux (article 5 Décision 2012/21/UE)</t>
  </si>
  <si>
    <t>La compensation ne peut être supérieure aux coûts nets + un bénéfice raisonnable</t>
  </si>
  <si>
    <t>Les coûts nets sont les coûts bruts de l'opération de rénovation moins les recettes éventuelles directement tirées de l'opération (augmentation des loyers par ex.)</t>
  </si>
  <si>
    <t>Les coûts bruts sont les coûts effectifs de l'opération de rénovation.</t>
  </si>
  <si>
    <r>
      <t>La compensation est la somme des aides perçues par l'OHLM, absence de plafonnement de l'intensité de l'aide - logique de compensation de coûts nets non plafonnée (</t>
    </r>
    <r>
      <rPr>
        <i/>
        <sz val="8"/>
        <rFont val="Arial"/>
        <family val="2"/>
      </rPr>
      <t>art.2.1.c Décision 2012/21/UE</t>
    </r>
    <r>
      <rPr>
        <sz val="8"/>
        <rFont val="Arial"/>
        <family val="2"/>
      </rPr>
      <t>)</t>
    </r>
  </si>
  <si>
    <t>Les coûts bruts de l'opération (art 5.3)</t>
  </si>
  <si>
    <t>Les coûts effectifs de l'opération d'investissement à savoir :</t>
  </si>
  <si>
    <t xml:space="preserve"> -  les coûts liés aux travaux de rénovation, tenant compte du taux réduit de TVA applicable au logement social (hors TVA récupérable)</t>
  </si>
  <si>
    <t xml:space="preserve"> -  la charge effective d'intérêts des emprunts, y compris les prêts réglementés CDC et Action-logement (avantage de taux venant minorer les coûts bruts)</t>
  </si>
  <si>
    <t xml:space="preserve"> - la charge de garantie de ces emprunts en l'absence de garantie gratuite des collectivités locales</t>
  </si>
  <si>
    <t xml:space="preserve"> - pas de prise en compte du bénéfice des prêts de haut de bilan de la CDC non imputables à une opération individuelle</t>
  </si>
  <si>
    <t>Les coûts nets (art. 5.2)</t>
  </si>
  <si>
    <t>Les coûts bruts - les recette directement générées par l'opération de rénovation</t>
  </si>
  <si>
    <t>Les recettes actualisées (art. 5.4)</t>
  </si>
  <si>
    <t xml:space="preserve">  l'augmentation permanente des loyers directement imputable aux travaux de rénovation , valeur actuelle sur durée d'amortissement</t>
  </si>
  <si>
    <t xml:space="preserve">  l'augmentation temporaire des loyers directement imputable aux travaux de rénovation thermique (3ème ligne de quittance) - valeur actuelle sur 15 ans</t>
  </si>
  <si>
    <t>Non recettes locatives : non recettes actualisées liées à la vacance et aux impayés (taux de référence Etat DHUP, donnée proratisée, valeur actuelle)</t>
  </si>
  <si>
    <t xml:space="preserve">  la vente de certificats d'économie d'énergie, déduction faite de leurs éventuelles rétrocessions partielles aux autorités publiques.</t>
  </si>
  <si>
    <r>
      <t xml:space="preserve">Pour bénéficier du dispositifs des CEE :
</t>
    </r>
    <r>
      <rPr>
        <i/>
        <sz val="8"/>
        <color indexed="8"/>
        <rFont val="Arial"/>
        <family val="2"/>
      </rPr>
      <t>a. soit directement, en faisant une demande auprès du Pôle National des CEE (PNCEE) pour les travaux réalisés.
Dans ce cas, le montant des CEE peut être estimé sur le calculateur de l'Ademe (http://calculateur-cee.ademe.fr/).
b. soit indirectement, en se faisant accompagner par un obligé. Dans ce cas le montant est négocié avec l'obligé. Tout dépend du contrat conclu avec l'obligé, qui peut s'engager sur une contribution donnée en amont des travaux.</t>
    </r>
  </si>
  <si>
    <t xml:space="preserve">  la vente de Kwh d'énergie photovoltaïque ou autres... </t>
  </si>
  <si>
    <t>La compensation</t>
  </si>
  <si>
    <t xml:space="preserve">  Subvention FEDER</t>
  </si>
  <si>
    <t xml:space="preserve">  Autres subventions directes des autorités publiques (plan de financement de référence)</t>
  </si>
  <si>
    <t xml:space="preserve">  Dégrèvement de TFPB : montant maximal de dégrèvement en N+2 (valeur actuelle), égal au montant des dépenses éligibles et minorées des subventions affectées au volet thermique perçues. Donnée à actualisée lors du test paiement du solde</t>
  </si>
  <si>
    <t>A noter autres avantages économiques pris en compte venant minorer directement les coûts bruts</t>
  </si>
  <si>
    <t>Il n’y a pas lieu de procéder à un calcul d’équivalent de subvention (ESB) s’agissant des emprunts dont bénéficient les organismes HLM</t>
  </si>
  <si>
    <t xml:space="preserve">  Taux réduit de TVA : taux de référence moyen de 5,5%, avantage directement imputé en minoration des coûts bruts TTC (hors TVA récupérable)</t>
  </si>
  <si>
    <t xml:space="preserve">  Prêts réglementés CDC et Action-logement : avantage de taux imputé en minoration de la charge d'intérêts des coûts bruts TTC (hors TVA récupérable). </t>
  </si>
  <si>
    <t xml:space="preserve">  Garantie publique gratuite des emprunts : avantage directement imputé en minoration des coûts bruts TTC (hors TVA récupérable).</t>
  </si>
  <si>
    <t>Il n’y a pas lieu de prendre en compte les prêts de haut de bilan de la CDC, car il s’agit d’un apport en quasi-fonds propres non imputable à une opération individuelle.</t>
  </si>
  <si>
    <t>Le bénéfice raisonnable (art. 5.5 à 5.8)</t>
  </si>
  <si>
    <t>Bénéfice raisonnable : rémunération des fonds propres sur durée d'amortissement au taux moyen du Livret A (Donnée Etat DHUP) augmenté de 150 points de base</t>
  </si>
  <si>
    <t>Autres paramètres de référence</t>
  </si>
  <si>
    <t>Calcul établi sur base de la durée d'amortissement du prêt principal ou sur la durée d’amortissement technique en l’absence de prêt</t>
  </si>
  <si>
    <t>(1) : en matière de rénovation thermique, le taux réduit de TVA n'est pas une disposition propre au SIEG de logement social</t>
  </si>
  <si>
    <t>mais une disposition d'ordre général dont bénéficie tout investisseur en travaux de rénovation thermique de logements</t>
  </si>
  <si>
    <t>Le bénéfice de taux réduit est imputé directement dans les coûts d'investissement TTC (hors TVA récupérable)</t>
  </si>
  <si>
    <t>(2) si le solde est positif, il s'agit de la marge d'aides ou de recettes avant surcompensation. S'il est négatif, il s'agit d'une surcompensation</t>
  </si>
  <si>
    <t>non nécessaire à l'exécution du SIEG qui doit faire l'objet d'un remboursement car considérée comme étant "susceptible</t>
  </si>
  <si>
    <t>de fausser la concurrence au sein du marché intérieur et d'affecter le développement des échanges intracommunautaires"</t>
  </si>
  <si>
    <t>en accordant un avantage économique à l'OHLM bénéficiaire.</t>
  </si>
  <si>
    <t>Un report de surcompensation éventuelle en déduction de futures compensations est toutefois autorisé à concurrence de :</t>
  </si>
  <si>
    <t>En conséquence, le remboursement effectif d'une éventuelle surcompensation ne peut intervenir qu'au-dela de ce montant.</t>
  </si>
  <si>
    <t>(3) le taux de compensation doit être inférieur ou égal à 100 %</t>
  </si>
  <si>
    <r>
      <t>Pour les emprunts adossés sur la ressource du fonds d'épargne, et dont le calcul correspond au taux du livret A ± marge (Cf. note technique DHUP),</t>
    </r>
    <r>
      <rPr>
        <b/>
        <sz val="8"/>
        <rFont val="Arial"/>
        <family val="2"/>
      </rPr>
      <t xml:space="preserve"> le taux doit être calculé en utilisant </t>
    </r>
    <r>
      <rPr>
        <b/>
        <u/>
        <sz val="8"/>
        <rFont val="Arial"/>
        <family val="2"/>
      </rPr>
      <t>le taux du livret A long terme</t>
    </r>
    <r>
      <rPr>
        <sz val="8"/>
        <rFont val="Arial"/>
        <family val="2"/>
      </rPr>
      <t xml:space="preserve"> (exemple, emprunt PAM, taux intérêt = livret A + 0,6%)</t>
    </r>
  </si>
  <si>
    <t>Note DHUP 12/09/2024</t>
  </si>
  <si>
    <t>Intérêts cumulés des prêts sur la période de référence du test (durée du prêt principal ou 20 ans en l'absence de prêt)</t>
  </si>
  <si>
    <t>charge d'intérêts cumulés actualisée totale des prêts sur la période de référence du test</t>
  </si>
  <si>
    <r>
      <t xml:space="preserve">Calculs en valeur actuelle sur base d'une durée d'amortissement des investissements (durée du prêt principal </t>
    </r>
    <r>
      <rPr>
        <sz val="8"/>
        <color indexed="10"/>
        <rFont val="Arial"/>
        <family val="2"/>
      </rPr>
      <t>ou 20 ans en l'absence de prêt principal</t>
    </r>
    <r>
      <rPr>
        <sz val="8"/>
        <rFont val="Arial"/>
        <family val="2"/>
      </rPr>
      <t>). Non application de l’ESB, minoration directe des coûts bruts d’investissement.</t>
    </r>
  </si>
  <si>
    <t>Version n°7.0 du 29 janvier 2025</t>
  </si>
  <si>
    <r>
      <t xml:space="preserve">charge d'intérêts cumulés </t>
    </r>
    <r>
      <rPr>
        <u/>
        <sz val="8"/>
        <color indexed="10"/>
        <rFont val="Arial"/>
        <family val="2"/>
      </rPr>
      <t>sur la durée de référence du test</t>
    </r>
  </si>
  <si>
    <t>FEDER PRIORITE 2 OS2.1 DI42 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</si>
</sst>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0&quot; € &quot;;\-* #,##0.00&quot; € &quot;;\ * \-#&quot; € &quot;;@\ "/>
    <numFmt numFmtId="165" formatCode="#,##0.00\ ;\-#,##0.00\ "/>
    <numFmt numFmtId="166" formatCode="0.0%"/>
    <numFmt numFmtId="167" formatCode="\ * #,##0.00&quot;    &quot;;\-* #,##0.00&quot;    &quot;;\ * \-#&quot;    &quot;;@\ "/>
    <numFmt numFmtId="168" formatCode="#,##0\ ;\-#,##0\ "/>
    <numFmt numFmtId="169" formatCode="#,##0\ ;[Red]\-#,##0\ "/>
    <numFmt numFmtId="170" formatCode="#,##0&quot; €&quot;;[Red]\-#,##0&quot; €&quot;"/>
    <numFmt numFmtId="171" formatCode="#,##0.00&quot; €&quot;"/>
  </numFmts>
  <fonts count="38" x14ac:knownFonts="1">
    <font>
      <sz val="10"/>
      <name val="Arial"/>
      <family val="2"/>
    </font>
    <font>
      <sz val="8"/>
      <name val="Arial"/>
      <family val="2"/>
    </font>
    <font>
      <b/>
      <sz val="10"/>
      <name val="Arial"/>
      <family val="2"/>
    </font>
    <font>
      <b/>
      <sz val="8"/>
      <name val="Arial"/>
      <family val="2"/>
    </font>
    <font>
      <i/>
      <sz val="10"/>
      <name val="Arial"/>
      <family val="2"/>
    </font>
    <font>
      <b/>
      <sz val="10"/>
      <color indexed="10"/>
      <name val="Arial"/>
      <family val="2"/>
    </font>
    <font>
      <u/>
      <sz val="8"/>
      <color indexed="48"/>
      <name val="Arial"/>
      <family val="2"/>
    </font>
    <font>
      <u/>
      <sz val="10"/>
      <color indexed="12"/>
      <name val="Arial"/>
      <family val="2"/>
    </font>
    <font>
      <u/>
      <sz val="8"/>
      <name val="Arial"/>
      <family val="2"/>
    </font>
    <font>
      <u/>
      <sz val="8"/>
      <color indexed="12"/>
      <name val="Arial"/>
      <family val="2"/>
    </font>
    <font>
      <i/>
      <sz val="8"/>
      <name val="Arial"/>
      <family val="2"/>
    </font>
    <font>
      <b/>
      <i/>
      <sz val="8"/>
      <color indexed="10"/>
      <name val="Arial"/>
      <family val="2"/>
    </font>
    <font>
      <vertAlign val="superscript"/>
      <sz val="8"/>
      <color indexed="8"/>
      <name val="Arial"/>
      <family val="2"/>
    </font>
    <font>
      <sz val="8"/>
      <color indexed="8"/>
      <name val="Arial"/>
      <family val="2"/>
    </font>
    <font>
      <sz val="8"/>
      <color indexed="10"/>
      <name val="Arial"/>
      <family val="2"/>
    </font>
    <font>
      <sz val="10"/>
      <color indexed="10"/>
      <name val="Arial"/>
      <family val="2"/>
    </font>
    <font>
      <b/>
      <sz val="8"/>
      <color indexed="10"/>
      <name val="Arial"/>
      <family val="2"/>
    </font>
    <font>
      <b/>
      <i/>
      <sz val="8"/>
      <color indexed="53"/>
      <name val="Arial"/>
      <family val="2"/>
    </font>
    <font>
      <b/>
      <i/>
      <sz val="10"/>
      <color indexed="10"/>
      <name val="Arial"/>
      <family val="2"/>
    </font>
    <font>
      <b/>
      <u/>
      <sz val="8"/>
      <name val="Arial"/>
      <family val="2"/>
    </font>
    <font>
      <b/>
      <i/>
      <sz val="8"/>
      <name val="Arial"/>
      <family val="2"/>
    </font>
    <font>
      <b/>
      <sz val="10"/>
      <color indexed="46"/>
      <name val="Arial"/>
      <family val="2"/>
    </font>
    <font>
      <b/>
      <sz val="8"/>
      <color indexed="46"/>
      <name val="Arial"/>
      <family val="2"/>
    </font>
    <font>
      <b/>
      <i/>
      <sz val="8"/>
      <color indexed="46"/>
      <name val="Arial"/>
      <family val="2"/>
    </font>
    <font>
      <b/>
      <sz val="11"/>
      <name val="Arial"/>
      <family val="2"/>
    </font>
    <font>
      <sz val="10"/>
      <color indexed="46"/>
      <name val="Arial"/>
      <family val="2"/>
    </font>
    <font>
      <sz val="8"/>
      <color indexed="46"/>
      <name val="Arial"/>
      <family val="2"/>
    </font>
    <font>
      <sz val="9"/>
      <name val="Arial"/>
      <family val="2"/>
    </font>
    <font>
      <b/>
      <sz val="9"/>
      <name val="Arial"/>
      <family val="2"/>
    </font>
    <font>
      <i/>
      <sz val="8"/>
      <color indexed="8"/>
      <name val="Arial"/>
      <family val="2"/>
    </font>
    <font>
      <sz val="10"/>
      <name val="Arial"/>
      <family val="2"/>
    </font>
    <font>
      <u/>
      <sz val="8"/>
      <color indexed="10"/>
      <name val="Arial"/>
      <family val="2"/>
    </font>
    <font>
      <b/>
      <sz val="8"/>
      <color rgb="FFFF0000"/>
      <name val="Arial"/>
      <family val="2"/>
    </font>
    <font>
      <sz val="8"/>
      <color rgb="FFFF000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8">
    <fill>
      <patternFill patternType="none"/>
    </fill>
    <fill>
      <patternFill patternType="gray125"/>
    </fill>
    <fill>
      <patternFill patternType="solid">
        <fgColor indexed="13"/>
        <bgColor indexed="34"/>
      </patternFill>
    </fill>
    <fill>
      <patternFill patternType="solid">
        <fgColor indexed="42"/>
        <bgColor indexed="27"/>
      </patternFill>
    </fill>
    <fill>
      <patternFill patternType="solid">
        <fgColor indexed="51"/>
        <bgColor indexed="13"/>
      </patternFill>
    </fill>
    <fill>
      <patternFill patternType="solid">
        <fgColor indexed="9"/>
        <bgColor indexed="26"/>
      </patternFill>
    </fill>
    <fill>
      <patternFill patternType="solid">
        <fgColor indexed="22"/>
        <bgColor indexed="31"/>
      </patternFill>
    </fill>
    <fill>
      <patternFill patternType="solid">
        <fgColor theme="0"/>
        <bgColor indexed="13"/>
      </patternFill>
    </fill>
  </fills>
  <borders count="46">
    <border>
      <left/>
      <right/>
      <top/>
      <bottom/>
      <diagonal/>
    </border>
    <border>
      <left style="thin">
        <color indexed="22"/>
      </left>
      <right style="thin">
        <color indexed="22"/>
      </right>
      <top style="thin">
        <color indexed="22"/>
      </top>
      <bottom style="thin">
        <color indexed="22"/>
      </bottom>
      <diagonal/>
    </border>
    <border>
      <left style="medium">
        <color indexed="8"/>
      </left>
      <right/>
      <top/>
      <bottom/>
      <diagonal/>
    </border>
    <border>
      <left/>
      <right style="medium">
        <color indexed="8"/>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style="hair">
        <color indexed="8"/>
      </top>
      <bottom/>
      <diagonal/>
    </border>
    <border>
      <left/>
      <right/>
      <top/>
      <bottom style="medium">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top style="medium">
        <color indexed="8"/>
      </top>
      <bottom/>
      <diagonal/>
    </border>
    <border>
      <left style="medium">
        <color indexed="8"/>
      </left>
      <right style="medium">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medium">
        <color indexed="8"/>
      </left>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top/>
      <bottom/>
      <diagonal/>
    </border>
    <border>
      <left/>
      <right style="medium">
        <color indexed="8"/>
      </right>
      <top style="thin">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style="hair">
        <color indexed="8"/>
      </right>
      <top/>
      <bottom/>
      <diagonal/>
    </border>
    <border>
      <left style="thin">
        <color indexed="8"/>
      </left>
      <right style="medium">
        <color indexed="8"/>
      </right>
      <top/>
      <bottom style="medium">
        <color indexed="8"/>
      </bottom>
      <diagonal/>
    </border>
    <border>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hair">
        <color indexed="8"/>
      </left>
      <right style="medium">
        <color indexed="8"/>
      </right>
      <top style="medium">
        <color indexed="8"/>
      </top>
      <bottom/>
      <diagonal/>
    </border>
    <border>
      <left style="hair">
        <color indexed="8"/>
      </left>
      <right style="medium">
        <color indexed="8"/>
      </right>
      <top/>
      <bottom style="medium">
        <color indexed="8"/>
      </bottom>
      <diagonal/>
    </border>
  </borders>
  <cellStyleXfs count="5">
    <xf numFmtId="0" fontId="0" fillId="0" borderId="0"/>
    <xf numFmtId="164" fontId="30" fillId="0" borderId="0" applyFill="0" applyBorder="0" applyAlignment="0" applyProtection="0"/>
    <xf numFmtId="0" fontId="7" fillId="0" borderId="0" applyNumberFormat="0" applyFill="0" applyBorder="0" applyAlignment="0" applyProtection="0"/>
    <xf numFmtId="167" fontId="30" fillId="0" borderId="0" applyFill="0" applyBorder="0" applyAlignment="0" applyProtection="0"/>
    <xf numFmtId="9" fontId="30" fillId="0" borderId="0" applyFill="0" applyBorder="0" applyAlignment="0" applyProtection="0"/>
  </cellStyleXfs>
  <cellXfs count="434">
    <xf numFmtId="0" fontId="0" fillId="0" borderId="0" xfId="0"/>
    <xf numFmtId="0" fontId="1" fillId="0" borderId="0" xfId="0" applyFont="1"/>
    <xf numFmtId="49" fontId="3" fillId="0" borderId="2" xfId="0" applyNumberFormat="1" applyFont="1" applyBorder="1"/>
    <xf numFmtId="0" fontId="0" fillId="0" borderId="3" xfId="0" applyBorder="1"/>
    <xf numFmtId="0" fontId="3" fillId="0" borderId="0" xfId="0" applyFont="1"/>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xf>
    <xf numFmtId="0" fontId="2" fillId="0" borderId="0" xfId="0" applyFont="1"/>
    <xf numFmtId="0" fontId="6" fillId="0" borderId="0" xfId="2" applyNumberFormat="1" applyFont="1" applyFill="1" applyBorder="1" applyAlignment="1" applyProtection="1">
      <alignment horizontal="center"/>
    </xf>
    <xf numFmtId="0" fontId="3" fillId="0" borderId="0" xfId="0" applyFont="1" applyAlignment="1">
      <alignment horizontal="left"/>
    </xf>
    <xf numFmtId="0" fontId="6" fillId="0" borderId="0" xfId="2" applyNumberFormat="1" applyFont="1" applyFill="1" applyBorder="1" applyAlignment="1" applyProtection="1">
      <alignment horizontal="left"/>
    </xf>
    <xf numFmtId="2" fontId="2" fillId="0" borderId="0" xfId="0" applyNumberFormat="1" applyFont="1"/>
    <xf numFmtId="0" fontId="9" fillId="0" borderId="0" xfId="2" applyNumberFormat="1" applyFont="1" applyFill="1" applyBorder="1" applyAlignment="1" applyProtection="1">
      <alignment horizontal="center"/>
    </xf>
    <xf numFmtId="0" fontId="9" fillId="0" borderId="0" xfId="2" applyNumberFormat="1" applyFont="1" applyFill="1" applyBorder="1" applyAlignment="1" applyProtection="1">
      <alignment horizontal="left"/>
    </xf>
    <xf numFmtId="0" fontId="9" fillId="0" borderId="0" xfId="2" applyNumberFormat="1" applyFont="1" applyFill="1" applyBorder="1" applyAlignment="1" applyProtection="1"/>
    <xf numFmtId="0" fontId="0" fillId="2" borderId="0" xfId="0" applyFill="1" applyAlignment="1">
      <alignment horizontal="center"/>
    </xf>
    <xf numFmtId="0" fontId="2" fillId="3" borderId="0" xfId="0" applyFont="1" applyFill="1"/>
    <xf numFmtId="0" fontId="5" fillId="0" borderId="0" xfId="0" applyFont="1"/>
    <xf numFmtId="49" fontId="1" fillId="0" borderId="0" xfId="0" applyNumberFormat="1" applyFont="1" applyAlignment="1">
      <alignment readingOrder="1"/>
    </xf>
    <xf numFmtId="0" fontId="1" fillId="4" borderId="0" xfId="0" applyFont="1" applyFill="1"/>
    <xf numFmtId="49" fontId="3" fillId="0" borderId="0" xfId="0" applyNumberFormat="1" applyFont="1" applyAlignment="1">
      <alignment readingOrder="1"/>
    </xf>
    <xf numFmtId="0" fontId="2" fillId="2" borderId="0" xfId="0" applyFont="1" applyFill="1" applyAlignment="1">
      <alignment horizontal="right"/>
    </xf>
    <xf numFmtId="49" fontId="2" fillId="0" borderId="0" xfId="0" applyNumberFormat="1" applyFont="1" applyAlignment="1">
      <alignment shrinkToFit="1"/>
    </xf>
    <xf numFmtId="49" fontId="3" fillId="0" borderId="0" xfId="0" applyNumberFormat="1" applyFont="1" applyAlignment="1">
      <alignment shrinkToFit="1"/>
    </xf>
    <xf numFmtId="0" fontId="2" fillId="0" borderId="0" xfId="0" applyFont="1" applyAlignment="1">
      <alignment horizontal="right"/>
    </xf>
    <xf numFmtId="0" fontId="3" fillId="0" borderId="4" xfId="0" applyFont="1" applyBorder="1"/>
    <xf numFmtId="0" fontId="1" fillId="0" borderId="4" xfId="0" applyFont="1" applyBorder="1"/>
    <xf numFmtId="0" fontId="0" fillId="0" borderId="4" xfId="0" applyBorder="1"/>
    <xf numFmtId="0" fontId="3" fillId="0" borderId="5" xfId="0" applyFont="1" applyBorder="1"/>
    <xf numFmtId="0" fontId="11" fillId="0" borderId="0" xfId="0" applyFont="1"/>
    <xf numFmtId="0" fontId="1" fillId="2" borderId="0" xfId="0" applyFont="1" applyFill="1"/>
    <xf numFmtId="0" fontId="1" fillId="2" borderId="0" xfId="0" applyFont="1" applyFill="1" applyAlignment="1">
      <alignment horizontal="left"/>
    </xf>
    <xf numFmtId="0" fontId="1" fillId="0" borderId="0" xfId="0" applyFont="1" applyAlignment="1">
      <alignment horizontal="right"/>
    </xf>
    <xf numFmtId="14" fontId="1" fillId="2" borderId="0" xfId="0" applyNumberFormat="1" applyFont="1" applyFill="1" applyAlignment="1">
      <alignment horizontal="center"/>
    </xf>
    <xf numFmtId="0" fontId="1" fillId="3" borderId="0" xfId="0" applyFont="1" applyFill="1" applyAlignment="1">
      <alignment horizontal="left"/>
    </xf>
    <xf numFmtId="0" fontId="1" fillId="3" borderId="0" xfId="0" applyFont="1" applyFill="1"/>
    <xf numFmtId="0" fontId="0" fillId="3" borderId="0" xfId="0" applyFill="1"/>
    <xf numFmtId="0" fontId="1" fillId="3" borderId="0" xfId="0" applyFont="1" applyFill="1" applyAlignment="1">
      <alignment horizontal="right"/>
    </xf>
    <xf numFmtId="10" fontId="1" fillId="3" borderId="0" xfId="4" applyNumberFormat="1" applyFont="1" applyFill="1" applyBorder="1" applyAlignment="1" applyProtection="1"/>
    <xf numFmtId="4" fontId="1" fillId="2" borderId="0" xfId="0" applyNumberFormat="1" applyFont="1" applyFill="1"/>
    <xf numFmtId="0" fontId="14" fillId="3" borderId="0" xfId="0" applyFont="1" applyFill="1" applyAlignment="1">
      <alignment horizontal="right"/>
    </xf>
    <xf numFmtId="10" fontId="14" fillId="3" borderId="0" xfId="4" applyNumberFormat="1" applyFont="1" applyFill="1" applyBorder="1" applyAlignment="1" applyProtection="1"/>
    <xf numFmtId="4" fontId="1" fillId="0" borderId="0" xfId="0" applyNumberFormat="1" applyFont="1"/>
    <xf numFmtId="0" fontId="14" fillId="0" borderId="0" xfId="0" applyFont="1" applyAlignment="1">
      <alignment horizontal="right"/>
    </xf>
    <xf numFmtId="10" fontId="14" fillId="0" borderId="0" xfId="4" applyNumberFormat="1" applyFont="1" applyFill="1" applyBorder="1" applyAlignment="1" applyProtection="1"/>
    <xf numFmtId="0" fontId="3" fillId="0" borderId="6" xfId="0" applyFont="1" applyBorder="1" applyAlignment="1">
      <alignment horizontal="left"/>
    </xf>
    <xf numFmtId="0" fontId="0" fillId="0" borderId="6" xfId="0" applyBorder="1" applyAlignment="1">
      <alignment horizontal="center"/>
    </xf>
    <xf numFmtId="0" fontId="3" fillId="0" borderId="6" xfId="0" applyFont="1" applyBorder="1" applyAlignment="1">
      <alignment horizontal="right"/>
    </xf>
    <xf numFmtId="0" fontId="0" fillId="0" borderId="0" xfId="0" applyAlignment="1">
      <alignment wrapText="1"/>
    </xf>
    <xf numFmtId="0" fontId="1" fillId="0" borderId="7" xfId="0" applyFont="1" applyBorder="1" applyAlignment="1">
      <alignment horizontal="right"/>
    </xf>
    <xf numFmtId="165" fontId="1" fillId="2" borderId="0" xfId="1" applyNumberFormat="1" applyFont="1" applyFill="1" applyBorder="1" applyAlignment="1" applyProtection="1"/>
    <xf numFmtId="10" fontId="1" fillId="0" borderId="0" xfId="1" applyNumberFormat="1" applyFont="1" applyFill="1" applyBorder="1" applyAlignment="1" applyProtection="1"/>
    <xf numFmtId="0" fontId="1" fillId="0" borderId="6"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right"/>
    </xf>
    <xf numFmtId="0" fontId="3" fillId="0" borderId="8" xfId="0" applyFont="1" applyBorder="1" applyAlignment="1">
      <alignment horizontal="right"/>
    </xf>
    <xf numFmtId="0" fontId="15" fillId="0" borderId="0" xfId="0" applyFont="1" applyAlignment="1">
      <alignment horizontal="center"/>
    </xf>
    <xf numFmtId="0" fontId="16" fillId="0" borderId="7" xfId="0" applyFont="1" applyBorder="1" applyAlignment="1">
      <alignment horizontal="right"/>
    </xf>
    <xf numFmtId="0" fontId="1" fillId="4" borderId="0" xfId="0" applyFont="1" applyFill="1" applyAlignment="1">
      <alignment horizontal="center"/>
    </xf>
    <xf numFmtId="10" fontId="1" fillId="0" borderId="0" xfId="4" applyNumberFormat="1" applyFont="1" applyFill="1" applyBorder="1" applyAlignment="1" applyProtection="1"/>
    <xf numFmtId="0" fontId="9" fillId="4" borderId="0" xfId="2" applyNumberFormat="1" applyFont="1" applyFill="1" applyBorder="1" applyAlignment="1" applyProtection="1">
      <alignment horizontal="center"/>
    </xf>
    <xf numFmtId="10" fontId="1" fillId="2" borderId="0" xfId="4" applyNumberFormat="1" applyFont="1" applyFill="1" applyBorder="1" applyAlignment="1" applyProtection="1"/>
    <xf numFmtId="2" fontId="1" fillId="2" borderId="0" xfId="4" applyNumberFormat="1" applyFont="1" applyFill="1" applyBorder="1" applyAlignment="1" applyProtection="1"/>
    <xf numFmtId="0" fontId="0" fillId="3" borderId="0" xfId="0" applyFill="1" applyAlignment="1">
      <alignment horizontal="center"/>
    </xf>
    <xf numFmtId="4" fontId="1" fillId="5" borderId="0" xfId="4" applyNumberFormat="1" applyFont="1" applyFill="1" applyBorder="1" applyAlignment="1" applyProtection="1"/>
    <xf numFmtId="4" fontId="1" fillId="0" borderId="0" xfId="4" applyNumberFormat="1" applyFont="1" applyFill="1" applyBorder="1" applyAlignment="1" applyProtection="1"/>
    <xf numFmtId="4" fontId="3" fillId="0" borderId="0" xfId="4" applyNumberFormat="1" applyFont="1" applyFill="1" applyBorder="1" applyAlignment="1" applyProtection="1"/>
    <xf numFmtId="0" fontId="1" fillId="0" borderId="9" xfId="0" applyFont="1" applyBorder="1" applyAlignment="1">
      <alignment horizontal="center"/>
    </xf>
    <xf numFmtId="0" fontId="2" fillId="0" borderId="9" xfId="0" applyFont="1" applyBorder="1" applyAlignment="1">
      <alignment horizontal="center"/>
    </xf>
    <xf numFmtId="4" fontId="1" fillId="2" borderId="0" xfId="4" applyNumberFormat="1" applyFont="1" applyFill="1" applyBorder="1" applyAlignment="1" applyProtection="1"/>
    <xf numFmtId="0" fontId="16" fillId="0" borderId="0" xfId="0" applyFont="1" applyAlignment="1">
      <alignment horizontal="right"/>
    </xf>
    <xf numFmtId="0" fontId="15" fillId="0" borderId="0" xfId="0" applyFont="1" applyAlignment="1">
      <alignment horizontal="right"/>
    </xf>
    <xf numFmtId="0" fontId="1" fillId="2" borderId="0" xfId="4" applyNumberFormat="1" applyFont="1" applyFill="1" applyBorder="1" applyAlignment="1" applyProtection="1"/>
    <xf numFmtId="0" fontId="1" fillId="3" borderId="0" xfId="0" applyFont="1" applyFill="1" applyAlignment="1">
      <alignment horizontal="center"/>
    </xf>
    <xf numFmtId="0" fontId="3" fillId="0" borderId="6" xfId="0" applyFont="1" applyBorder="1" applyAlignment="1">
      <alignment horizontal="center"/>
    </xf>
    <xf numFmtId="0" fontId="3" fillId="0" borderId="10" xfId="0" applyFont="1" applyBorder="1" applyAlignment="1">
      <alignment horizontal="right"/>
    </xf>
    <xf numFmtId="4" fontId="3" fillId="0" borderId="11" xfId="4" applyNumberFormat="1" applyFont="1" applyFill="1" applyBorder="1" applyAlignment="1" applyProtection="1"/>
    <xf numFmtId="4" fontId="3" fillId="0" borderId="12" xfId="4" applyNumberFormat="1" applyFont="1" applyFill="1" applyBorder="1" applyAlignment="1" applyProtection="1"/>
    <xf numFmtId="0" fontId="3" fillId="0" borderId="0" xfId="0" applyFont="1" applyAlignment="1">
      <alignment horizontal="center"/>
    </xf>
    <xf numFmtId="0" fontId="3" fillId="0" borderId="9" xfId="0" applyFont="1" applyBorder="1" applyAlignment="1">
      <alignment horizontal="center"/>
    </xf>
    <xf numFmtId="0" fontId="1" fillId="4" borderId="0" xfId="0" applyFont="1" applyFill="1" applyAlignment="1">
      <alignment horizontal="center" vertical="center" wrapText="1"/>
    </xf>
    <xf numFmtId="0" fontId="18" fillId="0" borderId="0" xfId="0" applyFont="1"/>
    <xf numFmtId="0" fontId="13" fillId="3" borderId="0" xfId="0" applyFont="1" applyFill="1"/>
    <xf numFmtId="10" fontId="1" fillId="3" borderId="0" xfId="0" applyNumberFormat="1" applyFont="1" applyFill="1" applyAlignment="1">
      <alignment horizontal="center"/>
    </xf>
    <xf numFmtId="165" fontId="1" fillId="0" borderId="0" xfId="1" applyNumberFormat="1" applyFont="1" applyFill="1" applyBorder="1" applyAlignment="1" applyProtection="1"/>
    <xf numFmtId="10" fontId="1" fillId="0" borderId="0" xfId="0" applyNumberFormat="1" applyFont="1" applyAlignment="1">
      <alignment horizontal="center"/>
    </xf>
    <xf numFmtId="0" fontId="10" fillId="0" borderId="0" xfId="0" applyFont="1"/>
    <xf numFmtId="0" fontId="3" fillId="0" borderId="13" xfId="0" applyFont="1" applyBorder="1"/>
    <xf numFmtId="0" fontId="11" fillId="0" borderId="13" xfId="0" applyFont="1" applyBorder="1"/>
    <xf numFmtId="0" fontId="0" fillId="0" borderId="13" xfId="0" applyBorder="1"/>
    <xf numFmtId="0" fontId="1" fillId="0" borderId="0" xfId="0" applyFont="1" applyAlignment="1">
      <alignment horizontal="center" vertical="center" wrapText="1"/>
    </xf>
    <xf numFmtId="10" fontId="1" fillId="0" borderId="0" xfId="0" applyNumberFormat="1" applyFont="1" applyAlignment="1">
      <alignment horizontal="center" vertical="center" wrapText="1"/>
    </xf>
    <xf numFmtId="165" fontId="1" fillId="2" borderId="14" xfId="1" applyNumberFormat="1" applyFont="1" applyFill="1" applyBorder="1" applyAlignment="1" applyProtection="1"/>
    <xf numFmtId="166" fontId="1" fillId="0" borderId="14" xfId="4" applyNumberFormat="1" applyFont="1" applyFill="1" applyBorder="1" applyAlignment="1" applyProtection="1">
      <alignment horizontal="center"/>
    </xf>
    <xf numFmtId="4" fontId="1" fillId="0" borderId="0" xfId="0" applyNumberFormat="1" applyFont="1" applyAlignment="1">
      <alignment horizontal="right"/>
    </xf>
    <xf numFmtId="165" fontId="1" fillId="2" borderId="1" xfId="1" applyNumberFormat="1" applyFont="1" applyFill="1" applyBorder="1" applyAlignment="1" applyProtection="1"/>
    <xf numFmtId="165" fontId="1" fillId="2" borderId="15" xfId="1" applyNumberFormat="1" applyFont="1" applyFill="1" applyBorder="1" applyAlignment="1" applyProtection="1"/>
    <xf numFmtId="165" fontId="3" fillId="0" borderId="0" xfId="1" applyNumberFormat="1" applyFont="1" applyFill="1" applyBorder="1" applyAlignment="1" applyProtection="1"/>
    <xf numFmtId="10" fontId="3" fillId="0" borderId="0" xfId="4" applyNumberFormat="1" applyFont="1" applyFill="1" applyBorder="1" applyAlignment="1" applyProtection="1">
      <alignment horizontal="center"/>
    </xf>
    <xf numFmtId="4" fontId="3" fillId="0" borderId="0" xfId="0" applyNumberFormat="1" applyFont="1" applyAlignment="1">
      <alignment horizontal="right"/>
    </xf>
    <xf numFmtId="4" fontId="3" fillId="0" borderId="0" xfId="0" applyNumberFormat="1" applyFont="1"/>
    <xf numFmtId="165" fontId="3" fillId="2" borderId="0" xfId="1" applyNumberFormat="1" applyFont="1" applyFill="1" applyBorder="1" applyAlignment="1" applyProtection="1"/>
    <xf numFmtId="166" fontId="1" fillId="0" borderId="0" xfId="4" applyNumberFormat="1" applyFont="1" applyFill="1" applyBorder="1" applyAlignment="1" applyProtection="1">
      <alignment horizontal="center"/>
    </xf>
    <xf numFmtId="0" fontId="17" fillId="0" borderId="0" xfId="0" applyFont="1"/>
    <xf numFmtId="10" fontId="0" fillId="0" borderId="1" xfId="0" applyNumberFormat="1" applyBorder="1" applyAlignment="1">
      <alignment horizontal="right"/>
    </xf>
    <xf numFmtId="10" fontId="1" fillId="0" borderId="0" xfId="4" applyNumberFormat="1" applyFont="1" applyFill="1" applyBorder="1" applyAlignment="1" applyProtection="1">
      <alignment horizontal="center"/>
    </xf>
    <xf numFmtId="165" fontId="3" fillId="5" borderId="0" xfId="1" applyNumberFormat="1" applyFont="1" applyFill="1" applyBorder="1" applyAlignment="1" applyProtection="1"/>
    <xf numFmtId="166" fontId="3" fillId="0" borderId="0" xfId="4" applyNumberFormat="1" applyFont="1" applyFill="1" applyBorder="1" applyAlignment="1" applyProtection="1">
      <alignment horizontal="center"/>
    </xf>
    <xf numFmtId="10" fontId="1" fillId="0" borderId="0" xfId="0" applyNumberFormat="1" applyFont="1"/>
    <xf numFmtId="10" fontId="1" fillId="2" borderId="1" xfId="4" applyNumberFormat="1" applyFont="1" applyFill="1" applyBorder="1" applyAlignment="1" applyProtection="1">
      <alignment horizontal="center"/>
    </xf>
    <xf numFmtId="0" fontId="1" fillId="2" borderId="1" xfId="0" applyFont="1" applyFill="1" applyBorder="1" applyAlignment="1">
      <alignment horizontal="center"/>
    </xf>
    <xf numFmtId="0" fontId="1" fillId="2" borderId="1" xfId="0" applyFont="1" applyFill="1" applyBorder="1"/>
    <xf numFmtId="10" fontId="1" fillId="2" borderId="1" xfId="0" applyNumberFormat="1" applyFont="1" applyFill="1" applyBorder="1" applyAlignment="1">
      <alignment horizontal="center"/>
    </xf>
    <xf numFmtId="0" fontId="10" fillId="2" borderId="1" xfId="0" applyFont="1" applyFill="1" applyBorder="1"/>
    <xf numFmtId="10" fontId="3" fillId="0" borderId="0" xfId="0" applyNumberFormat="1" applyFont="1" applyAlignment="1">
      <alignment horizontal="center"/>
    </xf>
    <xf numFmtId="0" fontId="3" fillId="0" borderId="0" xfId="0" applyFont="1" applyAlignment="1">
      <alignment vertical="center"/>
    </xf>
    <xf numFmtId="165" fontId="3" fillId="0" borderId="0" xfId="0" applyNumberFormat="1" applyFont="1" applyAlignment="1">
      <alignment vertical="center"/>
    </xf>
    <xf numFmtId="0" fontId="10" fillId="0" borderId="0" xfId="0" applyFont="1" applyAlignment="1">
      <alignment horizontal="left"/>
    </xf>
    <xf numFmtId="166" fontId="20" fillId="0" borderId="0" xfId="0" applyNumberFormat="1" applyFont="1" applyAlignment="1">
      <alignment horizontal="center"/>
    </xf>
    <xf numFmtId="0" fontId="0" fillId="0" borderId="6" xfId="0" applyBorder="1" applyAlignment="1">
      <alignment horizontal="left"/>
    </xf>
    <xf numFmtId="0" fontId="1" fillId="0" borderId="6" xfId="0" applyFont="1" applyBorder="1" applyAlignment="1">
      <alignment horizontal="left"/>
    </xf>
    <xf numFmtId="10" fontId="1" fillId="3" borderId="0" xfId="0" applyNumberFormat="1" applyFont="1" applyFill="1" applyAlignment="1">
      <alignment horizontal="left"/>
    </xf>
    <xf numFmtId="165" fontId="1" fillId="5" borderId="0" xfId="1" applyNumberFormat="1" applyFont="1" applyFill="1" applyBorder="1" applyAlignment="1" applyProtection="1"/>
    <xf numFmtId="10" fontId="1" fillId="5" borderId="0" xfId="0" applyNumberFormat="1" applyFont="1" applyFill="1" applyAlignment="1">
      <alignment horizontal="left"/>
    </xf>
    <xf numFmtId="0" fontId="0" fillId="5" borderId="0" xfId="0" applyFill="1"/>
    <xf numFmtId="0" fontId="1" fillId="0" borderId="6" xfId="0" applyFont="1" applyBorder="1" applyAlignment="1">
      <alignment horizontal="right"/>
    </xf>
    <xf numFmtId="14" fontId="1" fillId="0" borderId="0" xfId="0" applyNumberFormat="1" applyFont="1" applyAlignment="1">
      <alignment horizontal="right"/>
    </xf>
    <xf numFmtId="0" fontId="1" fillId="2" borderId="0" xfId="0" applyFont="1" applyFill="1" applyAlignment="1">
      <alignment horizontal="right"/>
    </xf>
    <xf numFmtId="0" fontId="0" fillId="3" borderId="0" xfId="0" applyFill="1" applyAlignment="1">
      <alignment horizontal="left"/>
    </xf>
    <xf numFmtId="10" fontId="14" fillId="3" borderId="0" xfId="4" applyNumberFormat="1" applyFont="1" applyFill="1" applyBorder="1" applyAlignment="1" applyProtection="1">
      <alignment horizontal="left"/>
    </xf>
    <xf numFmtId="0" fontId="10" fillId="3" borderId="0" xfId="0" applyFont="1" applyFill="1" applyAlignment="1">
      <alignment horizontal="left"/>
    </xf>
    <xf numFmtId="0" fontId="0" fillId="0" borderId="0" xfId="0" applyAlignment="1">
      <alignment horizontal="left"/>
    </xf>
    <xf numFmtId="0" fontId="2" fillId="3" borderId="0" xfId="0" applyFont="1" applyFill="1" applyAlignment="1">
      <alignment horizontal="left"/>
    </xf>
    <xf numFmtId="0" fontId="3" fillId="3" borderId="0" xfId="0" applyFont="1" applyFill="1" applyAlignment="1">
      <alignment horizontal="left"/>
    </xf>
    <xf numFmtId="10" fontId="16" fillId="3" borderId="0" xfId="4" applyNumberFormat="1" applyFont="1" applyFill="1" applyBorder="1" applyAlignment="1" applyProtection="1">
      <alignment horizontal="left"/>
    </xf>
    <xf numFmtId="0" fontId="20" fillId="3" borderId="0" xfId="0" applyFont="1" applyFill="1" applyAlignment="1">
      <alignment horizontal="left"/>
    </xf>
    <xf numFmtId="0" fontId="1" fillId="3" borderId="0" xfId="2" applyNumberFormat="1" applyFont="1" applyFill="1" applyBorder="1" applyAlignment="1" applyProtection="1"/>
    <xf numFmtId="0" fontId="10" fillId="3" borderId="0" xfId="0" applyFont="1" applyFill="1"/>
    <xf numFmtId="10" fontId="1" fillId="2" borderId="0" xfId="1" applyNumberFormat="1" applyFont="1" applyFill="1" applyBorder="1" applyAlignment="1" applyProtection="1"/>
    <xf numFmtId="49" fontId="1" fillId="3" borderId="0" xfId="2" applyNumberFormat="1" applyFont="1" applyFill="1" applyBorder="1" applyAlignment="1" applyProtection="1"/>
    <xf numFmtId="49" fontId="0" fillId="3" borderId="0" xfId="0" applyNumberFormat="1" applyFill="1"/>
    <xf numFmtId="49" fontId="1" fillId="3" borderId="0" xfId="0" applyNumberFormat="1" applyFont="1" applyFill="1" applyAlignment="1">
      <alignment horizontal="right"/>
    </xf>
    <xf numFmtId="49" fontId="14" fillId="3" borderId="0" xfId="4" applyNumberFormat="1" applyFont="1" applyFill="1" applyBorder="1" applyAlignment="1" applyProtection="1"/>
    <xf numFmtId="49" fontId="10" fillId="3" borderId="0" xfId="0" applyNumberFormat="1" applyFont="1" applyFill="1"/>
    <xf numFmtId="49" fontId="2" fillId="3" borderId="0" xfId="0" applyNumberFormat="1" applyFont="1" applyFill="1"/>
    <xf numFmtId="0" fontId="21" fillId="0" borderId="0" xfId="0" applyFont="1" applyAlignment="1">
      <alignment horizontal="center"/>
    </xf>
    <xf numFmtId="49" fontId="21" fillId="3" borderId="0" xfId="0" applyNumberFormat="1" applyFont="1" applyFill="1"/>
    <xf numFmtId="49" fontId="22" fillId="3" borderId="0" xfId="0" applyNumberFormat="1" applyFont="1" applyFill="1" applyAlignment="1">
      <alignment horizontal="right"/>
    </xf>
    <xf numFmtId="49" fontId="22" fillId="3" borderId="0" xfId="4" applyNumberFormat="1" applyFont="1" applyFill="1" applyBorder="1" applyAlignment="1" applyProtection="1"/>
    <xf numFmtId="49" fontId="23" fillId="3" borderId="0" xfId="0" applyNumberFormat="1" applyFont="1" applyFill="1"/>
    <xf numFmtId="0" fontId="1" fillId="4" borderId="0" xfId="0" applyFont="1" applyFill="1" applyAlignment="1">
      <alignment horizontal="center" wrapText="1"/>
    </xf>
    <xf numFmtId="10" fontId="3" fillId="0" borderId="0" xfId="1" applyNumberFormat="1" applyFont="1" applyFill="1" applyBorder="1" applyAlignment="1" applyProtection="1"/>
    <xf numFmtId="49" fontId="3" fillId="0" borderId="0" xfId="2" applyNumberFormat="1" applyFont="1" applyFill="1" applyBorder="1" applyAlignment="1" applyProtection="1"/>
    <xf numFmtId="49" fontId="2" fillId="0" borderId="0" xfId="0" applyNumberFormat="1" applyFont="1"/>
    <xf numFmtId="49" fontId="3" fillId="0" borderId="0" xfId="0" applyNumberFormat="1" applyFont="1" applyAlignment="1">
      <alignment horizontal="right"/>
    </xf>
    <xf numFmtId="49" fontId="16" fillId="0" borderId="0" xfId="4" applyNumberFormat="1" applyFont="1" applyFill="1" applyBorder="1" applyAlignment="1" applyProtection="1"/>
    <xf numFmtId="49" fontId="20" fillId="0" borderId="0" xfId="0" applyNumberFormat="1" applyFont="1"/>
    <xf numFmtId="0" fontId="1" fillId="0" borderId="0" xfId="0" applyFont="1" applyAlignment="1">
      <alignment wrapText="1"/>
    </xf>
    <xf numFmtId="0" fontId="3" fillId="0" borderId="16" xfId="0" applyFont="1" applyBorder="1" applyAlignment="1">
      <alignment horizontal="left"/>
    </xf>
    <xf numFmtId="0" fontId="3" fillId="0" borderId="4" xfId="0" applyFont="1" applyBorder="1" applyAlignment="1">
      <alignment horizontal="center"/>
    </xf>
    <xf numFmtId="0" fontId="1" fillId="0" borderId="4" xfId="0" applyFont="1" applyBorder="1" applyAlignment="1">
      <alignment horizontal="right"/>
    </xf>
    <xf numFmtId="10" fontId="1" fillId="0" borderId="4" xfId="1" applyNumberFormat="1" applyFont="1" applyFill="1" applyBorder="1" applyAlignment="1" applyProtection="1"/>
    <xf numFmtId="49" fontId="9" fillId="0" borderId="4" xfId="2" applyNumberFormat="1" applyFont="1" applyFill="1" applyBorder="1" applyAlignment="1" applyProtection="1"/>
    <xf numFmtId="49" fontId="1" fillId="0" borderId="4" xfId="0" applyNumberFormat="1" applyFont="1" applyBorder="1"/>
    <xf numFmtId="49" fontId="1" fillId="0" borderId="4" xfId="0" applyNumberFormat="1" applyFont="1" applyBorder="1" applyAlignment="1">
      <alignment horizontal="right"/>
    </xf>
    <xf numFmtId="49" fontId="14" fillId="0" borderId="4" xfId="4" applyNumberFormat="1" applyFont="1" applyFill="1" applyBorder="1" applyAlignment="1" applyProtection="1"/>
    <xf numFmtId="49" fontId="10" fillId="0" borderId="4" xfId="0" applyNumberFormat="1" applyFont="1" applyBorder="1"/>
    <xf numFmtId="49" fontId="1" fillId="0" borderId="5" xfId="0" applyNumberFormat="1" applyFont="1" applyBorder="1"/>
    <xf numFmtId="49" fontId="7" fillId="0" borderId="0" xfId="2" applyNumberFormat="1" applyFill="1" applyBorder="1" applyAlignment="1" applyProtection="1"/>
    <xf numFmtId="49" fontId="0" fillId="0" borderId="0" xfId="0" applyNumberFormat="1"/>
    <xf numFmtId="49" fontId="1" fillId="0" borderId="0" xfId="0" applyNumberFormat="1" applyFont="1" applyAlignment="1">
      <alignment horizontal="right"/>
    </xf>
    <xf numFmtId="49" fontId="14" fillId="0" borderId="0" xfId="4" applyNumberFormat="1" applyFont="1" applyFill="1" applyBorder="1" applyAlignment="1" applyProtection="1"/>
    <xf numFmtId="49" fontId="10" fillId="0" borderId="0" xfId="0" applyNumberFormat="1" applyFont="1"/>
    <xf numFmtId="10" fontId="3" fillId="0" borderId="0" xfId="1" applyNumberFormat="1" applyFont="1" applyFill="1" applyBorder="1" applyAlignment="1" applyProtection="1">
      <alignment horizontal="center"/>
    </xf>
    <xf numFmtId="2" fontId="3" fillId="0" borderId="0" xfId="2" applyNumberFormat="1" applyFont="1" applyFill="1" applyBorder="1" applyAlignment="1" applyProtection="1"/>
    <xf numFmtId="2" fontId="3" fillId="0" borderId="0" xfId="0" applyNumberFormat="1" applyFont="1"/>
    <xf numFmtId="2" fontId="1" fillId="0" borderId="0" xfId="0" applyNumberFormat="1" applyFont="1" applyAlignment="1">
      <alignment horizontal="right"/>
    </xf>
    <xf numFmtId="2" fontId="14" fillId="0" borderId="0" xfId="4" applyNumberFormat="1" applyFont="1" applyFill="1" applyBorder="1" applyAlignment="1" applyProtection="1"/>
    <xf numFmtId="2" fontId="10" fillId="0" borderId="0" xfId="0" applyNumberFormat="1" applyFont="1"/>
    <xf numFmtId="2" fontId="0" fillId="0" borderId="0" xfId="0" applyNumberFormat="1"/>
    <xf numFmtId="0" fontId="1" fillId="0" borderId="17" xfId="0" applyFont="1" applyBorder="1" applyAlignment="1">
      <alignment horizontal="right"/>
    </xf>
    <xf numFmtId="4" fontId="1" fillId="0" borderId="18" xfId="1" applyNumberFormat="1" applyFont="1" applyFill="1" applyBorder="1" applyAlignment="1" applyProtection="1"/>
    <xf numFmtId="2" fontId="1" fillId="3" borderId="0" xfId="2" applyNumberFormat="1" applyFont="1" applyFill="1" applyBorder="1" applyAlignment="1" applyProtection="1"/>
    <xf numFmtId="2" fontId="1" fillId="3" borderId="0" xfId="0" applyNumberFormat="1" applyFont="1" applyFill="1"/>
    <xf numFmtId="2" fontId="1" fillId="3" borderId="0" xfId="0" applyNumberFormat="1" applyFont="1" applyFill="1" applyAlignment="1">
      <alignment horizontal="right"/>
    </xf>
    <xf numFmtId="2" fontId="1" fillId="3" borderId="0" xfId="4" applyNumberFormat="1" applyFont="1" applyFill="1" applyBorder="1" applyAlignment="1" applyProtection="1"/>
    <xf numFmtId="2" fontId="10" fillId="3" borderId="0" xfId="0" applyNumberFormat="1" applyFont="1" applyFill="1"/>
    <xf numFmtId="0" fontId="1" fillId="0" borderId="2" xfId="0" applyFont="1" applyBorder="1" applyAlignment="1">
      <alignment horizontal="right"/>
    </xf>
    <xf numFmtId="4" fontId="1" fillId="0" borderId="3" xfId="1" applyNumberFormat="1" applyFont="1" applyFill="1" applyBorder="1" applyAlignment="1" applyProtection="1"/>
    <xf numFmtId="3" fontId="24" fillId="3" borderId="11" xfId="0" applyNumberFormat="1" applyFont="1" applyFill="1" applyBorder="1"/>
    <xf numFmtId="0" fontId="3" fillId="0" borderId="2" xfId="0" applyFont="1" applyBorder="1" applyAlignment="1">
      <alignment horizontal="right"/>
    </xf>
    <xf numFmtId="4" fontId="3" fillId="0" borderId="3" xfId="1" applyNumberFormat="1" applyFont="1" applyFill="1" applyBorder="1" applyAlignment="1" applyProtection="1"/>
    <xf numFmtId="0" fontId="3" fillId="6" borderId="0" xfId="0" applyFont="1" applyFill="1" applyAlignment="1">
      <alignment horizontal="left"/>
    </xf>
    <xf numFmtId="0" fontId="2" fillId="6" borderId="0" xfId="0" applyFont="1" applyFill="1" applyAlignment="1">
      <alignment horizontal="center"/>
    </xf>
    <xf numFmtId="0" fontId="1" fillId="6" borderId="2" xfId="0" applyFont="1" applyFill="1" applyBorder="1" applyAlignment="1">
      <alignment horizontal="right"/>
    </xf>
    <xf numFmtId="10" fontId="1" fillId="6" borderId="3" xfId="1" applyNumberFormat="1" applyFont="1" applyFill="1" applyBorder="1" applyAlignment="1" applyProtection="1"/>
    <xf numFmtId="2" fontId="1" fillId="0" borderId="0" xfId="4" applyNumberFormat="1" applyFont="1" applyFill="1" applyBorder="1" applyAlignment="1" applyProtection="1"/>
    <xf numFmtId="2" fontId="1" fillId="0" borderId="0" xfId="0" applyNumberFormat="1" applyFont="1"/>
    <xf numFmtId="4" fontId="1" fillId="0" borderId="2" xfId="0" applyNumberFormat="1" applyFont="1" applyBorder="1" applyAlignment="1">
      <alignment horizontal="right"/>
    </xf>
    <xf numFmtId="10" fontId="10" fillId="0" borderId="3" xfId="1" applyNumberFormat="1" applyFont="1" applyFill="1" applyBorder="1" applyAlignment="1" applyProtection="1">
      <alignment horizontal="left"/>
    </xf>
    <xf numFmtId="0" fontId="0" fillId="0" borderId="3" xfId="0" applyBorder="1" applyAlignment="1">
      <alignment horizontal="center"/>
    </xf>
    <xf numFmtId="165" fontId="1" fillId="0" borderId="0" xfId="0" applyNumberFormat="1" applyFont="1" applyAlignment="1">
      <alignment horizontal="right"/>
    </xf>
    <xf numFmtId="165" fontId="1" fillId="0" borderId="2" xfId="0" applyNumberFormat="1" applyFont="1" applyBorder="1" applyAlignment="1">
      <alignment horizontal="right"/>
    </xf>
    <xf numFmtId="4" fontId="3" fillId="0" borderId="2" xfId="0" applyNumberFormat="1" applyFont="1" applyBorder="1" applyAlignment="1">
      <alignment horizontal="right"/>
    </xf>
    <xf numFmtId="10" fontId="20" fillId="0" borderId="3" xfId="1" applyNumberFormat="1" applyFont="1" applyFill="1" applyBorder="1" applyAlignment="1" applyProtection="1">
      <alignment horizontal="left"/>
    </xf>
    <xf numFmtId="0" fontId="1" fillId="6" borderId="0" xfId="0" applyFont="1" applyFill="1" applyAlignment="1">
      <alignment horizontal="left"/>
    </xf>
    <xf numFmtId="0" fontId="0" fillId="6" borderId="0" xfId="0" applyFill="1" applyAlignment="1">
      <alignment horizontal="center"/>
    </xf>
    <xf numFmtId="4" fontId="3" fillId="6" borderId="2" xfId="0" applyNumberFormat="1" applyFont="1" applyFill="1" applyBorder="1" applyAlignment="1">
      <alignment horizontal="right"/>
    </xf>
    <xf numFmtId="4" fontId="3" fillId="6" borderId="3" xfId="1" applyNumberFormat="1" applyFont="1" applyFill="1" applyBorder="1" applyAlignment="1" applyProtection="1"/>
    <xf numFmtId="0" fontId="1" fillId="3" borderId="0" xfId="0" applyFont="1" applyFill="1" applyAlignment="1">
      <alignment horizontal="center" wrapText="1"/>
    </xf>
    <xf numFmtId="2" fontId="1" fillId="3" borderId="0" xfId="0" applyNumberFormat="1" applyFont="1" applyFill="1" applyAlignment="1">
      <alignment horizontal="center" vertical="center" wrapText="1"/>
    </xf>
    <xf numFmtId="0" fontId="25" fillId="0" borderId="0" xfId="0" applyFont="1" applyAlignment="1">
      <alignment horizontal="center"/>
    </xf>
    <xf numFmtId="0" fontId="26" fillId="0" borderId="2" xfId="0" applyFont="1" applyBorder="1" applyAlignment="1">
      <alignment horizontal="right"/>
    </xf>
    <xf numFmtId="2" fontId="3" fillId="0" borderId="0" xfId="0" applyNumberFormat="1" applyFont="1" applyAlignment="1">
      <alignment horizontal="right"/>
    </xf>
    <xf numFmtId="2" fontId="3" fillId="0" borderId="0" xfId="4" applyNumberFormat="1" applyFont="1" applyFill="1" applyBorder="1" applyAlignment="1" applyProtection="1"/>
    <xf numFmtId="2" fontId="20" fillId="0" borderId="0" xfId="0" applyNumberFormat="1" applyFont="1"/>
    <xf numFmtId="2" fontId="1" fillId="0" borderId="2" xfId="0" applyNumberFormat="1" applyFont="1" applyBorder="1"/>
    <xf numFmtId="10" fontId="10" fillId="0" borderId="3" xfId="4" applyNumberFormat="1" applyFont="1" applyFill="1" applyBorder="1" applyAlignment="1" applyProtection="1">
      <alignment horizontal="left"/>
    </xf>
    <xf numFmtId="165" fontId="3" fillId="0" borderId="2" xfId="0" applyNumberFormat="1" applyFont="1" applyBorder="1" applyAlignment="1">
      <alignment horizontal="right"/>
    </xf>
    <xf numFmtId="49" fontId="1" fillId="3" borderId="0" xfId="0" applyNumberFormat="1" applyFont="1" applyFill="1"/>
    <xf numFmtId="49" fontId="1" fillId="3" borderId="0" xfId="4" applyNumberFormat="1" applyFont="1" applyFill="1" applyBorder="1" applyAlignment="1" applyProtection="1"/>
    <xf numFmtId="0" fontId="1" fillId="6" borderId="19" xfId="0" applyFont="1" applyFill="1" applyBorder="1" applyAlignment="1">
      <alignment horizontal="right"/>
    </xf>
    <xf numFmtId="4" fontId="3" fillId="6" borderId="20" xfId="1" applyNumberFormat="1" applyFont="1" applyFill="1" applyBorder="1" applyAlignment="1" applyProtection="1"/>
    <xf numFmtId="49" fontId="3" fillId="0" borderId="0" xfId="0" applyNumberFormat="1" applyFont="1"/>
    <xf numFmtId="49" fontId="3" fillId="0" borderId="0" xfId="4" applyNumberFormat="1" applyFont="1" applyFill="1" applyBorder="1" applyAlignment="1" applyProtection="1"/>
    <xf numFmtId="0" fontId="1" fillId="6" borderId="0" xfId="0" applyFont="1" applyFill="1" applyAlignment="1">
      <alignment horizontal="right"/>
    </xf>
    <xf numFmtId="4" fontId="3" fillId="0" borderId="21" xfId="1" applyNumberFormat="1" applyFont="1" applyFill="1" applyBorder="1" applyAlignment="1" applyProtection="1"/>
    <xf numFmtId="4" fontId="3" fillId="0" borderId="22" xfId="1" applyNumberFormat="1" applyFont="1" applyFill="1" applyBorder="1" applyAlignment="1" applyProtection="1"/>
    <xf numFmtId="4" fontId="3" fillId="0" borderId="0" xfId="1" applyNumberFormat="1" applyFont="1" applyFill="1" applyBorder="1" applyAlignment="1" applyProtection="1"/>
    <xf numFmtId="4" fontId="3" fillId="0" borderId="23" xfId="0" applyNumberFormat="1" applyFont="1" applyBorder="1" applyAlignment="1">
      <alignment horizontal="center"/>
    </xf>
    <xf numFmtId="4" fontId="3" fillId="0" borderId="11" xfId="1" applyNumberFormat="1" applyFont="1" applyFill="1" applyBorder="1" applyAlignment="1" applyProtection="1"/>
    <xf numFmtId="4" fontId="1" fillId="3" borderId="0" xfId="0" applyNumberFormat="1" applyFont="1" applyFill="1" applyAlignment="1">
      <alignment horizontal="center"/>
    </xf>
    <xf numFmtId="10" fontId="3" fillId="0" borderId="11" xfId="1" applyNumberFormat="1" applyFont="1" applyFill="1" applyBorder="1" applyAlignment="1" applyProtection="1"/>
    <xf numFmtId="49" fontId="1" fillId="3" borderId="2" xfId="2" applyNumberFormat="1" applyFont="1" applyFill="1" applyBorder="1" applyAlignment="1" applyProtection="1"/>
    <xf numFmtId="49" fontId="7" fillId="5" borderId="0" xfId="2" applyNumberFormat="1" applyFill="1" applyBorder="1" applyAlignment="1" applyProtection="1"/>
    <xf numFmtId="49" fontId="0" fillId="5" borderId="0" xfId="0" applyNumberFormat="1" applyFill="1"/>
    <xf numFmtId="49" fontId="1" fillId="5" borderId="0" xfId="0" applyNumberFormat="1" applyFont="1" applyFill="1" applyAlignment="1">
      <alignment horizontal="right"/>
    </xf>
    <xf numFmtId="49" fontId="14" fillId="5" borderId="0" xfId="4" applyNumberFormat="1" applyFont="1" applyFill="1" applyBorder="1" applyAlignment="1" applyProtection="1"/>
    <xf numFmtId="49" fontId="10" fillId="5" borderId="0" xfId="0" applyNumberFormat="1" applyFont="1" applyFill="1"/>
    <xf numFmtId="4" fontId="10" fillId="0" borderId="0" xfId="0" applyNumberFormat="1" applyFont="1"/>
    <xf numFmtId="0" fontId="2" fillId="0" borderId="13" xfId="0" applyFont="1" applyBorder="1"/>
    <xf numFmtId="0" fontId="9" fillId="5" borderId="13" xfId="2" applyNumberFormat="1" applyFont="1" applyFill="1" applyBorder="1" applyAlignment="1" applyProtection="1">
      <alignment horizontal="center"/>
    </xf>
    <xf numFmtId="0" fontId="9" fillId="0" borderId="13" xfId="2" applyNumberFormat="1" applyFont="1" applyFill="1" applyBorder="1" applyAlignment="1" applyProtection="1"/>
    <xf numFmtId="10" fontId="3" fillId="0" borderId="11" xfId="0" applyNumberFormat="1" applyFont="1" applyBorder="1"/>
    <xf numFmtId="10" fontId="3" fillId="0" borderId="0" xfId="0" applyNumberFormat="1" applyFont="1"/>
    <xf numFmtId="10" fontId="1" fillId="0" borderId="0" xfId="0" applyNumberFormat="1" applyFont="1" applyAlignment="1">
      <alignment wrapText="1"/>
    </xf>
    <xf numFmtId="10" fontId="1" fillId="0" borderId="24" xfId="0" applyNumberFormat="1" applyFont="1" applyBorder="1"/>
    <xf numFmtId="0" fontId="1" fillId="0" borderId="24" xfId="0" applyFont="1" applyBorder="1"/>
    <xf numFmtId="3" fontId="3" fillId="0" borderId="0" xfId="0" applyNumberFormat="1" applyFont="1"/>
    <xf numFmtId="1" fontId="1" fillId="0" borderId="0" xfId="0" applyNumberFormat="1" applyFont="1"/>
    <xf numFmtId="0" fontId="3" fillId="0" borderId="24" xfId="0" applyFont="1" applyBorder="1" applyAlignment="1">
      <alignment horizontal="center"/>
    </xf>
    <xf numFmtId="0" fontId="0" fillId="0" borderId="24" xfId="0" applyBorder="1" applyAlignment="1">
      <alignment horizontal="left"/>
    </xf>
    <xf numFmtId="0" fontId="3" fillId="0" borderId="17" xfId="0" applyFont="1" applyBorder="1" applyAlignment="1">
      <alignment horizontal="center"/>
    </xf>
    <xf numFmtId="0" fontId="3" fillId="0" borderId="21" xfId="0" applyFont="1" applyBorder="1" applyAlignment="1">
      <alignment horizontal="center"/>
    </xf>
    <xf numFmtId="0" fontId="1" fillId="0" borderId="19" xfId="0" applyFont="1" applyBorder="1" applyAlignment="1">
      <alignment horizontal="center"/>
    </xf>
    <xf numFmtId="0" fontId="1" fillId="0" borderId="13" xfId="0" applyFont="1" applyBorder="1" applyAlignment="1">
      <alignment horizontal="center" wrapText="1"/>
    </xf>
    <xf numFmtId="0" fontId="1" fillId="0" borderId="13" xfId="0" applyFont="1" applyBorder="1" applyAlignment="1">
      <alignment horizontal="center"/>
    </xf>
    <xf numFmtId="0" fontId="3" fillId="0" borderId="3" xfId="0" applyFont="1" applyBorder="1" applyAlignment="1">
      <alignment horizontal="center"/>
    </xf>
    <xf numFmtId="0" fontId="3" fillId="0" borderId="19" xfId="0" applyFont="1" applyBorder="1" applyAlignment="1">
      <alignment horizontal="center"/>
    </xf>
    <xf numFmtId="0" fontId="1" fillId="0" borderId="20" xfId="0" applyFont="1" applyBorder="1" applyAlignment="1">
      <alignment horizontal="center"/>
    </xf>
    <xf numFmtId="0" fontId="0" fillId="0" borderId="13" xfId="0" applyBorder="1" applyAlignment="1">
      <alignment horizontal="center"/>
    </xf>
    <xf numFmtId="0" fontId="3" fillId="0" borderId="22" xfId="0" applyFont="1" applyBorder="1" applyAlignment="1">
      <alignment horizontal="center"/>
    </xf>
    <xf numFmtId="0" fontId="3" fillId="0" borderId="22" xfId="0" applyFont="1" applyBorder="1"/>
    <xf numFmtId="0" fontId="3" fillId="0" borderId="25" xfId="0" applyFont="1" applyBorder="1" applyAlignment="1">
      <alignment horizontal="center"/>
    </xf>
    <xf numFmtId="0" fontId="1" fillId="0" borderId="22" xfId="0" applyFont="1" applyBorder="1" applyAlignment="1">
      <alignment horizontal="center"/>
    </xf>
    <xf numFmtId="0" fontId="3" fillId="0" borderId="3" xfId="0" applyFont="1" applyBorder="1" applyAlignment="1">
      <alignment horizontal="center" wrapText="1"/>
    </xf>
    <xf numFmtId="0" fontId="3" fillId="0" borderId="0" xfId="0" applyFont="1" applyAlignment="1">
      <alignment horizontal="center" wrapText="1"/>
    </xf>
    <xf numFmtId="0" fontId="1" fillId="0" borderId="2" xfId="0" applyFont="1" applyBorder="1"/>
    <xf numFmtId="0" fontId="1" fillId="0" borderId="25" xfId="0" applyFont="1" applyBorder="1"/>
    <xf numFmtId="0" fontId="1" fillId="0" borderId="6" xfId="0" applyFont="1" applyBorder="1" applyAlignment="1">
      <alignment horizontal="center" wrapText="1"/>
    </xf>
    <xf numFmtId="0" fontId="1" fillId="0" borderId="26" xfId="0" applyFont="1" applyBorder="1" applyAlignment="1">
      <alignment wrapText="1"/>
    </xf>
    <xf numFmtId="0" fontId="1" fillId="0" borderId="6" xfId="0" applyFont="1" applyBorder="1" applyAlignment="1">
      <alignment wrapText="1"/>
    </xf>
    <xf numFmtId="0" fontId="1" fillId="0" borderId="27" xfId="0" applyFont="1" applyBorder="1" applyAlignment="1">
      <alignment wrapText="1"/>
    </xf>
    <xf numFmtId="0" fontId="3" fillId="0" borderId="25" xfId="0" applyFont="1" applyBorder="1" applyAlignment="1">
      <alignment wrapText="1"/>
    </xf>
    <xf numFmtId="0" fontId="1" fillId="0" borderId="28" xfId="0" applyFont="1" applyBorder="1" applyAlignment="1">
      <alignment wrapText="1"/>
    </xf>
    <xf numFmtId="0" fontId="3" fillId="0" borderId="6" xfId="0" applyFont="1" applyBorder="1" applyAlignment="1">
      <alignment wrapText="1"/>
    </xf>
    <xf numFmtId="0" fontId="1" fillId="0" borderId="29" xfId="0" applyFont="1" applyBorder="1" applyAlignment="1">
      <alignment wrapText="1"/>
    </xf>
    <xf numFmtId="0" fontId="1" fillId="0" borderId="30"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25" xfId="0" applyFont="1" applyBorder="1" applyAlignment="1">
      <alignment wrapText="1"/>
    </xf>
    <xf numFmtId="0" fontId="3" fillId="0" borderId="2" xfId="0" applyFont="1" applyBorder="1" applyAlignment="1">
      <alignment wrapText="1"/>
    </xf>
    <xf numFmtId="0" fontId="3" fillId="0" borderId="2" xfId="0" applyFont="1" applyBorder="1" applyAlignment="1">
      <alignment horizontal="center" wrapText="1"/>
    </xf>
    <xf numFmtId="0" fontId="3" fillId="0" borderId="0" xfId="0" applyFont="1" applyAlignment="1">
      <alignment wrapText="1"/>
    </xf>
    <xf numFmtId="4" fontId="1" fillId="0" borderId="31" xfId="0" applyNumberFormat="1" applyFont="1" applyBorder="1"/>
    <xf numFmtId="4" fontId="3" fillId="0" borderId="25" xfId="0" applyNumberFormat="1" applyFont="1" applyBorder="1"/>
    <xf numFmtId="10" fontId="1" fillId="0" borderId="9" xfId="0" applyNumberFormat="1" applyFont="1" applyBorder="1"/>
    <xf numFmtId="4" fontId="1" fillId="0" borderId="32" xfId="0" applyNumberFormat="1" applyFont="1" applyBorder="1"/>
    <xf numFmtId="4" fontId="1" fillId="0" borderId="3" xfId="0" applyNumberFormat="1" applyFont="1" applyBorder="1"/>
    <xf numFmtId="4" fontId="1" fillId="0" borderId="25" xfId="0" applyNumberFormat="1" applyFont="1" applyBorder="1"/>
    <xf numFmtId="4" fontId="3" fillId="0" borderId="3" xfId="0" applyNumberFormat="1" applyFont="1" applyBorder="1"/>
    <xf numFmtId="4" fontId="1" fillId="0" borderId="33" xfId="0" applyNumberFormat="1" applyFont="1" applyBorder="1"/>
    <xf numFmtId="4" fontId="1" fillId="0" borderId="34" xfId="0" applyNumberFormat="1" applyFont="1" applyBorder="1"/>
    <xf numFmtId="4" fontId="3" fillId="0" borderId="2" xfId="0" applyNumberFormat="1" applyFont="1" applyBorder="1"/>
    <xf numFmtId="4" fontId="1" fillId="0" borderId="2" xfId="0" applyNumberFormat="1" applyFont="1" applyBorder="1"/>
    <xf numFmtId="4" fontId="1" fillId="0" borderId="35" xfId="0" applyNumberFormat="1" applyFont="1" applyBorder="1"/>
    <xf numFmtId="4" fontId="1" fillId="0" borderId="36" xfId="0" applyNumberFormat="1" applyFont="1" applyBorder="1"/>
    <xf numFmtId="10" fontId="1" fillId="0" borderId="37" xfId="0" applyNumberFormat="1" applyFont="1" applyBorder="1" applyAlignment="1">
      <alignment horizontal="center"/>
    </xf>
    <xf numFmtId="4" fontId="1" fillId="0" borderId="38" xfId="0" applyNumberFormat="1" applyFont="1" applyBorder="1"/>
    <xf numFmtId="4" fontId="1" fillId="0" borderId="22" xfId="0" applyNumberFormat="1" applyFont="1" applyBorder="1"/>
    <xf numFmtId="4" fontId="3" fillId="0" borderId="22" xfId="0" applyNumberFormat="1" applyFont="1" applyBorder="1"/>
    <xf numFmtId="4" fontId="3" fillId="0" borderId="39" xfId="0" applyNumberFormat="1" applyFont="1" applyBorder="1"/>
    <xf numFmtId="4" fontId="1" fillId="0" borderId="23" xfId="0" applyNumberFormat="1" applyFont="1" applyBorder="1"/>
    <xf numFmtId="4" fontId="1" fillId="0" borderId="39" xfId="0" applyNumberFormat="1" applyFont="1" applyBorder="1"/>
    <xf numFmtId="4" fontId="3" fillId="0" borderId="40" xfId="0" applyNumberFormat="1" applyFont="1" applyBorder="1"/>
    <xf numFmtId="4" fontId="3" fillId="0" borderId="41" xfId="0" applyNumberFormat="1" applyFont="1" applyBorder="1"/>
    <xf numFmtId="4" fontId="1" fillId="0" borderId="42" xfId="0" applyNumberFormat="1" applyFont="1" applyBorder="1"/>
    <xf numFmtId="0" fontId="1" fillId="0" borderId="43" xfId="0" applyFont="1" applyBorder="1"/>
    <xf numFmtId="4" fontId="1" fillId="0" borderId="9" xfId="0" applyNumberFormat="1" applyFont="1" applyBorder="1"/>
    <xf numFmtId="4" fontId="3" fillId="0" borderId="9" xfId="0" applyNumberFormat="1" applyFont="1" applyBorder="1"/>
    <xf numFmtId="4" fontId="1" fillId="0" borderId="11" xfId="0" applyNumberFormat="1" applyFont="1" applyBorder="1"/>
    <xf numFmtId="4" fontId="3" fillId="0" borderId="11" xfId="0" applyNumberFormat="1" applyFont="1" applyBorder="1" applyAlignment="1">
      <alignment horizontal="right"/>
    </xf>
    <xf numFmtId="4" fontId="3" fillId="0" borderId="5" xfId="0" applyNumberFormat="1" applyFont="1" applyBorder="1"/>
    <xf numFmtId="4" fontId="3" fillId="0" borderId="11" xfId="0" applyNumberFormat="1" applyFont="1" applyBorder="1"/>
    <xf numFmtId="4" fontId="3" fillId="0" borderId="19" xfId="0" applyNumberFormat="1" applyFont="1" applyBorder="1"/>
    <xf numFmtId="4" fontId="1" fillId="0" borderId="24" xfId="0" applyNumberFormat="1" applyFont="1" applyBorder="1" applyAlignment="1">
      <alignment horizontal="right"/>
    </xf>
    <xf numFmtId="0" fontId="0" fillId="0" borderId="24" xfId="0" applyBorder="1"/>
    <xf numFmtId="4" fontId="3" fillId="3" borderId="22" xfId="0" applyNumberFormat="1" applyFont="1" applyFill="1" applyBorder="1" applyAlignment="1">
      <alignment horizontal="right"/>
    </xf>
    <xf numFmtId="4" fontId="1" fillId="0" borderId="24" xfId="0" applyNumberFormat="1" applyFont="1" applyBorder="1"/>
    <xf numFmtId="4" fontId="3" fillId="0" borderId="13" xfId="0" applyNumberFormat="1" applyFont="1" applyBorder="1"/>
    <xf numFmtId="4" fontId="1" fillId="0" borderId="13" xfId="0" applyNumberFormat="1" applyFont="1" applyBorder="1"/>
    <xf numFmtId="4" fontId="3" fillId="0" borderId="3" xfId="0" applyNumberFormat="1" applyFont="1" applyBorder="1" applyAlignment="1">
      <alignment horizontal="right"/>
    </xf>
    <xf numFmtId="0" fontId="3" fillId="0" borderId="13" xfId="0" applyFont="1" applyBorder="1" applyAlignment="1">
      <alignment horizontal="left"/>
    </xf>
    <xf numFmtId="0" fontId="1" fillId="0" borderId="13" xfId="0" applyFont="1" applyBorder="1"/>
    <xf numFmtId="0" fontId="1" fillId="0" borderId="3" xfId="0" applyFont="1" applyBorder="1"/>
    <xf numFmtId="0" fontId="10" fillId="0" borderId="13" xfId="0" applyFont="1" applyBorder="1"/>
    <xf numFmtId="4" fontId="10" fillId="0" borderId="13" xfId="0" applyNumberFormat="1" applyFont="1" applyBorder="1"/>
    <xf numFmtId="4" fontId="10" fillId="3" borderId="0" xfId="0" applyNumberFormat="1" applyFont="1" applyFill="1"/>
    <xf numFmtId="4" fontId="10" fillId="3" borderId="18" xfId="0" applyNumberFormat="1" applyFont="1" applyFill="1" applyBorder="1"/>
    <xf numFmtId="4" fontId="10" fillId="3" borderId="44" xfId="0" applyNumberFormat="1" applyFont="1" applyFill="1" applyBorder="1"/>
    <xf numFmtId="4" fontId="10" fillId="3" borderId="0" xfId="0" applyNumberFormat="1" applyFont="1" applyFill="1" applyAlignment="1">
      <alignment horizontal="right"/>
    </xf>
    <xf numFmtId="4" fontId="20" fillId="3" borderId="0" xfId="0" applyNumberFormat="1" applyFont="1" applyFill="1" applyAlignment="1">
      <alignment horizontal="right"/>
    </xf>
    <xf numFmtId="0" fontId="10" fillId="3" borderId="0" xfId="0" applyFont="1" applyFill="1" applyAlignment="1">
      <alignment horizontal="right"/>
    </xf>
    <xf numFmtId="0" fontId="10" fillId="3" borderId="18" xfId="0" applyFont="1" applyFill="1" applyBorder="1"/>
    <xf numFmtId="4" fontId="10" fillId="3" borderId="2" xfId="0" applyNumberFormat="1" applyFont="1" applyFill="1" applyBorder="1"/>
    <xf numFmtId="4" fontId="1" fillId="3" borderId="0" xfId="0" applyNumberFormat="1" applyFont="1" applyFill="1" applyAlignment="1">
      <alignment wrapText="1"/>
    </xf>
    <xf numFmtId="4" fontId="1" fillId="0" borderId="0" xfId="0" applyNumberFormat="1" applyFont="1" applyAlignment="1">
      <alignment horizontal="center" wrapText="1"/>
    </xf>
    <xf numFmtId="4" fontId="1" fillId="0" borderId="20" xfId="0" applyNumberFormat="1" applyFont="1" applyBorder="1" applyAlignment="1">
      <alignment horizontal="center" wrapText="1"/>
    </xf>
    <xf numFmtId="4" fontId="1" fillId="0" borderId="45" xfId="0" applyNumberFormat="1" applyFont="1" applyBorder="1" applyAlignment="1">
      <alignment horizontal="center" wrapText="1"/>
    </xf>
    <xf numFmtId="4" fontId="3" fillId="0" borderId="19" xfId="0" applyNumberFormat="1" applyFont="1" applyBorder="1" applyAlignment="1">
      <alignment horizontal="center" wrapText="1"/>
    </xf>
    <xf numFmtId="4" fontId="3" fillId="0" borderId="0" xfId="0" applyNumberFormat="1" applyFont="1" applyAlignment="1">
      <alignment horizontal="center" wrapText="1"/>
    </xf>
    <xf numFmtId="4" fontId="3" fillId="0" borderId="13" xfId="0" applyNumberFormat="1" applyFont="1" applyBorder="1" applyAlignment="1">
      <alignment horizontal="center" wrapText="1"/>
    </xf>
    <xf numFmtId="4" fontId="1" fillId="0" borderId="0" xfId="0" applyNumberFormat="1" applyFont="1" applyAlignment="1">
      <alignment horizontal="center"/>
    </xf>
    <xf numFmtId="0" fontId="1" fillId="0" borderId="0" xfId="0" applyFont="1" applyAlignment="1">
      <alignment horizontal="center" wrapText="1"/>
    </xf>
    <xf numFmtId="0" fontId="1" fillId="0" borderId="20" xfId="0" applyFont="1" applyBorder="1" applyAlignment="1">
      <alignment horizontal="center" wrapText="1"/>
    </xf>
    <xf numFmtId="0" fontId="3" fillId="0" borderId="25" xfId="0" applyFont="1" applyBorder="1" applyAlignment="1">
      <alignment horizontal="center" wrapText="1"/>
    </xf>
    <xf numFmtId="4" fontId="3" fillId="0" borderId="3" xfId="0" applyNumberFormat="1" applyFont="1" applyBorder="1" applyAlignment="1">
      <alignment horizontal="center" wrapText="1"/>
    </xf>
    <xf numFmtId="4" fontId="3" fillId="3" borderId="0" xfId="0" applyNumberFormat="1" applyFont="1" applyFill="1" applyAlignment="1">
      <alignment wrapText="1"/>
    </xf>
    <xf numFmtId="4" fontId="1" fillId="3" borderId="11" xfId="0" applyNumberFormat="1" applyFont="1" applyFill="1" applyBorder="1"/>
    <xf numFmtId="4" fontId="3" fillId="3" borderId="22" xfId="0" applyNumberFormat="1" applyFont="1" applyFill="1" applyBorder="1"/>
    <xf numFmtId="4" fontId="3" fillId="5" borderId="16" xfId="0" applyNumberFormat="1" applyFont="1" applyFill="1" applyBorder="1"/>
    <xf numFmtId="4" fontId="1" fillId="0" borderId="4" xfId="0" applyNumberFormat="1" applyFont="1" applyBorder="1"/>
    <xf numFmtId="4" fontId="3" fillId="0" borderId="4" xfId="0" applyNumberFormat="1" applyFont="1" applyBorder="1"/>
    <xf numFmtId="4" fontId="1" fillId="0" borderId="5" xfId="0" applyNumberFormat="1" applyFont="1" applyBorder="1"/>
    <xf numFmtId="4" fontId="1" fillId="0" borderId="16" xfId="0" applyNumberFormat="1" applyFont="1" applyBorder="1"/>
    <xf numFmtId="4" fontId="1" fillId="3" borderId="4" xfId="0" applyNumberFormat="1" applyFont="1" applyFill="1" applyBorder="1"/>
    <xf numFmtId="4" fontId="1" fillId="3" borderId="5" xfId="0" applyNumberFormat="1" applyFont="1" applyFill="1" applyBorder="1"/>
    <xf numFmtId="4" fontId="3" fillId="3" borderId="20" xfId="0" applyNumberFormat="1" applyFont="1" applyFill="1" applyBorder="1"/>
    <xf numFmtId="4" fontId="1" fillId="3" borderId="20" xfId="0" applyNumberFormat="1" applyFont="1" applyFill="1" applyBorder="1"/>
    <xf numFmtId="4" fontId="3" fillId="3" borderId="11" xfId="0" applyNumberFormat="1" applyFont="1" applyFill="1" applyBorder="1"/>
    <xf numFmtId="4" fontId="3" fillId="0" borderId="24" xfId="0" applyNumberFormat="1" applyFont="1" applyBorder="1"/>
    <xf numFmtId="4" fontId="3" fillId="5" borderId="24" xfId="0" applyNumberFormat="1" applyFont="1" applyFill="1" applyBorder="1"/>
    <xf numFmtId="4" fontId="3" fillId="5" borderId="0" xfId="0" applyNumberFormat="1" applyFont="1" applyFill="1"/>
    <xf numFmtId="4" fontId="3" fillId="3" borderId="0" xfId="0" applyNumberFormat="1" applyFont="1" applyFill="1"/>
    <xf numFmtId="0" fontId="24" fillId="0" borderId="0" xfId="0" applyFont="1"/>
    <xf numFmtId="0" fontId="0" fillId="0" borderId="0" xfId="0" applyAlignment="1">
      <alignment horizontal="center" wrapText="1"/>
    </xf>
    <xf numFmtId="3" fontId="0" fillId="0" borderId="0" xfId="0" applyNumberFormat="1"/>
    <xf numFmtId="3" fontId="2" fillId="0" borderId="0" xfId="0" applyNumberFormat="1" applyFont="1"/>
    <xf numFmtId="168" fontId="0" fillId="0" borderId="0" xfId="3" applyNumberFormat="1" applyFont="1" applyFill="1" applyBorder="1" applyAlignment="1" applyProtection="1"/>
    <xf numFmtId="10" fontId="0" fillId="0" borderId="0" xfId="4" applyNumberFormat="1" applyFont="1" applyFill="1" applyBorder="1" applyAlignment="1" applyProtection="1"/>
    <xf numFmtId="10" fontId="0" fillId="0" borderId="0" xfId="0" applyNumberFormat="1"/>
    <xf numFmtId="169" fontId="2" fillId="0" borderId="0" xfId="0" applyNumberFormat="1" applyFont="1"/>
    <xf numFmtId="170" fontId="0" fillId="0" borderId="0" xfId="0" applyNumberFormat="1"/>
    <xf numFmtId="0" fontId="27" fillId="0" borderId="0" xfId="0" applyFont="1"/>
    <xf numFmtId="0" fontId="28" fillId="0" borderId="0" xfId="0" applyFont="1"/>
    <xf numFmtId="0" fontId="9" fillId="5" borderId="0" xfId="2" applyNumberFormat="1" applyFont="1" applyFill="1" applyBorder="1" applyAlignment="1" applyProtection="1">
      <alignment horizontal="center"/>
    </xf>
    <xf numFmtId="0" fontId="3" fillId="0" borderId="11" xfId="0" applyFont="1" applyBorder="1"/>
    <xf numFmtId="9" fontId="1" fillId="0" borderId="0" xfId="4" applyFont="1" applyFill="1" applyBorder="1" applyAlignment="1" applyProtection="1"/>
    <xf numFmtId="9" fontId="3" fillId="0" borderId="0" xfId="4" applyFont="1" applyFill="1" applyBorder="1" applyAlignment="1" applyProtection="1"/>
    <xf numFmtId="166" fontId="1" fillId="0" borderId="0" xfId="4" applyNumberFormat="1" applyFont="1" applyFill="1" applyBorder="1" applyAlignment="1" applyProtection="1"/>
    <xf numFmtId="9" fontId="2" fillId="0" borderId="0" xfId="4" applyFont="1" applyFill="1" applyBorder="1" applyAlignment="1" applyProtection="1"/>
    <xf numFmtId="4" fontId="1" fillId="0" borderId="6" xfId="0" applyNumberFormat="1" applyFont="1" applyBorder="1"/>
    <xf numFmtId="0" fontId="2" fillId="0" borderId="6" xfId="0" applyFont="1" applyBorder="1"/>
    <xf numFmtId="0" fontId="10" fillId="0" borderId="0" xfId="0" applyFont="1" applyAlignment="1">
      <alignment wrapText="1"/>
    </xf>
    <xf numFmtId="171" fontId="3" fillId="0" borderId="0" xfId="0" applyNumberFormat="1" applyFont="1" applyAlignment="1">
      <alignment horizontal="center"/>
    </xf>
    <xf numFmtId="171" fontId="1" fillId="0" borderId="0" xfId="0" applyNumberFormat="1" applyFont="1" applyAlignment="1">
      <alignment horizontal="center"/>
    </xf>
    <xf numFmtId="4" fontId="32" fillId="0" borderId="5" xfId="0" applyNumberFormat="1" applyFont="1" applyBorder="1"/>
    <xf numFmtId="0" fontId="33" fillId="0" borderId="30" xfId="0" applyFont="1" applyBorder="1" applyAlignment="1">
      <alignment wrapText="1"/>
    </xf>
    <xf numFmtId="4" fontId="32" fillId="3" borderId="11" xfId="0" applyNumberFormat="1" applyFont="1" applyFill="1" applyBorder="1"/>
    <xf numFmtId="4" fontId="32" fillId="3" borderId="19" xfId="0" applyNumberFormat="1" applyFont="1" applyFill="1" applyBorder="1"/>
    <xf numFmtId="4" fontId="0" fillId="0" borderId="0" xfId="0" applyNumberFormat="1"/>
    <xf numFmtId="0" fontId="9" fillId="7" borderId="0" xfId="2" applyNumberFormat="1" applyFont="1" applyFill="1" applyBorder="1" applyAlignment="1" applyProtection="1">
      <alignment horizontal="center"/>
    </xf>
    <xf numFmtId="0" fontId="1" fillId="0" borderId="0" xfId="0" applyFont="1"/>
    <xf numFmtId="0" fontId="32" fillId="0" borderId="13" xfId="0" applyFont="1" applyBorder="1"/>
    <xf numFmtId="49" fontId="2" fillId="0" borderId="21" xfId="0" applyNumberFormat="1" applyFont="1" applyBorder="1" applyAlignment="1">
      <alignment horizontal="center" wrapText="1"/>
    </xf>
    <xf numFmtId="0" fontId="2" fillId="0" borderId="25" xfId="0" applyFont="1" applyBorder="1" applyAlignment="1">
      <alignment horizontal="center" wrapText="1"/>
    </xf>
    <xf numFmtId="0" fontId="2" fillId="0" borderId="22" xfId="0" applyFont="1" applyBorder="1" applyAlignment="1">
      <alignment horizontal="center"/>
    </xf>
    <xf numFmtId="0" fontId="1" fillId="0" borderId="7" xfId="0" applyFont="1" applyBorder="1" applyAlignment="1">
      <alignment horizontal="right"/>
    </xf>
    <xf numFmtId="0" fontId="16" fillId="0" borderId="7" xfId="0" applyFont="1" applyBorder="1" applyAlignment="1">
      <alignment horizontal="right"/>
    </xf>
    <xf numFmtId="0" fontId="3" fillId="0" borderId="0" xfId="0" applyFont="1"/>
    <xf numFmtId="49" fontId="1" fillId="0" borderId="0" xfId="0" applyNumberFormat="1" applyFont="1" applyAlignment="1">
      <alignment readingOrder="1"/>
    </xf>
    <xf numFmtId="49" fontId="11" fillId="0" borderId="0" xfId="0" applyNumberFormat="1" applyFont="1" applyAlignment="1">
      <alignment shrinkToFit="1"/>
    </xf>
    <xf numFmtId="0" fontId="3" fillId="0" borderId="16" xfId="0" applyFont="1" applyBorder="1"/>
    <xf numFmtId="0" fontId="1" fillId="2" borderId="0" xfId="0" applyFont="1" applyFill="1"/>
    <xf numFmtId="0" fontId="1" fillId="0" borderId="0" xfId="0" applyFont="1" applyAlignment="1">
      <alignment horizontal="right"/>
    </xf>
    <xf numFmtId="0" fontId="1" fillId="3" borderId="0" xfId="0" applyFont="1" applyFill="1" applyAlignment="1">
      <alignment horizontal="left"/>
    </xf>
    <xf numFmtId="0" fontId="1" fillId="0" borderId="0" xfId="0" applyFont="1" applyAlignment="1">
      <alignment horizontal="center" vertical="center" wrapText="1"/>
    </xf>
    <xf numFmtId="0" fontId="1" fillId="3" borderId="0" xfId="0" applyFont="1" applyFill="1" applyAlignment="1">
      <alignment vertical="center" wrapText="1"/>
    </xf>
    <xf numFmtId="0" fontId="1" fillId="3" borderId="0" xfId="0" applyFont="1" applyFill="1"/>
    <xf numFmtId="0" fontId="1" fillId="0" borderId="0" xfId="0" applyFont="1" applyAlignment="1">
      <alignment horizontal="left" wrapText="1"/>
    </xf>
    <xf numFmtId="0" fontId="13" fillId="3" borderId="0" xfId="0" applyFont="1" applyFill="1" applyAlignment="1">
      <alignment horizontal="left" vertical="center" wrapText="1"/>
    </xf>
    <xf numFmtId="0" fontId="3" fillId="0" borderId="0" xfId="0" applyFont="1" applyAlignment="1">
      <alignment horizontal="left"/>
    </xf>
    <xf numFmtId="10" fontId="1" fillId="3" borderId="0" xfId="0" applyNumberFormat="1" applyFont="1" applyFill="1" applyAlignment="1">
      <alignment horizontal="center" vertical="center" wrapText="1"/>
    </xf>
    <xf numFmtId="10" fontId="3" fillId="0" borderId="0" xfId="0" applyNumberFormat="1" applyFont="1" applyAlignment="1">
      <alignment horizontal="left"/>
    </xf>
    <xf numFmtId="0" fontId="1" fillId="0" borderId="0" xfId="0" applyFont="1" applyAlignment="1">
      <alignment horizontal="left"/>
    </xf>
    <xf numFmtId="2" fontId="1" fillId="3" borderId="25" xfId="2" applyNumberFormat="1" applyFont="1" applyFill="1" applyBorder="1" applyAlignment="1" applyProtection="1"/>
    <xf numFmtId="10" fontId="1" fillId="0" borderId="24" xfId="0" applyNumberFormat="1" applyFont="1" applyBorder="1" applyAlignment="1">
      <alignment horizontal="center" wrapText="1"/>
    </xf>
    <xf numFmtId="10" fontId="1" fillId="0" borderId="17" xfId="0" applyNumberFormat="1" applyFont="1" applyBorder="1" applyAlignment="1">
      <alignment horizontal="center" wrapText="1"/>
    </xf>
    <xf numFmtId="0" fontId="3" fillId="0" borderId="21" xfId="0" applyFont="1" applyBorder="1" applyAlignment="1">
      <alignment horizontal="left"/>
    </xf>
    <xf numFmtId="0" fontId="3" fillId="0" borderId="18" xfId="0" applyFont="1" applyBorder="1" applyAlignment="1">
      <alignment horizontal="left"/>
    </xf>
    <xf numFmtId="0" fontId="0" fillId="0" borderId="0" xfId="0" applyAlignment="1">
      <alignment horizontal="center" wrapText="1"/>
    </xf>
    <xf numFmtId="0" fontId="1" fillId="0" borderId="19" xfId="0" applyFont="1" applyBorder="1" applyAlignment="1">
      <alignment horizontal="center" vertical="center"/>
    </xf>
    <xf numFmtId="4" fontId="1" fillId="0" borderId="32" xfId="0" applyNumberFormat="1" applyFont="1" applyBorder="1" applyAlignment="1">
      <alignment horizontal="right"/>
    </xf>
    <xf numFmtId="0" fontId="1" fillId="0" borderId="18" xfId="0" applyFont="1" applyBorder="1" applyAlignment="1">
      <alignment horizontal="center" vertical="center"/>
    </xf>
    <xf numFmtId="4" fontId="3" fillId="0" borderId="0" xfId="0" applyNumberFormat="1" applyFont="1" applyAlignment="1">
      <alignment horizontal="right"/>
    </xf>
    <xf numFmtId="4" fontId="33" fillId="0" borderId="11" xfId="0" applyNumberFormat="1" applyFont="1" applyBorder="1" applyAlignment="1">
      <alignment horizontal="center" vertical="center" wrapText="1"/>
    </xf>
    <xf numFmtId="4" fontId="1" fillId="0" borderId="0" xfId="0" applyNumberFormat="1" applyFont="1" applyAlignment="1">
      <alignment wrapText="1"/>
    </xf>
    <xf numFmtId="4" fontId="1" fillId="0" borderId="24" xfId="0" applyNumberFormat="1" applyFont="1" applyBorder="1" applyAlignment="1">
      <alignment horizontal="center" vertical="center"/>
    </xf>
    <xf numFmtId="0" fontId="1" fillId="0" borderId="20" xfId="0" applyFont="1" applyBorder="1" applyAlignment="1">
      <alignment horizontal="center"/>
    </xf>
    <xf numFmtId="4" fontId="1" fillId="0" borderId="20" xfId="0" applyNumberFormat="1" applyFont="1" applyBorder="1" applyAlignment="1">
      <alignment horizontal="center"/>
    </xf>
    <xf numFmtId="0" fontId="32" fillId="0" borderId="22" xfId="0" applyFont="1" applyBorder="1" applyAlignment="1">
      <alignment horizontal="center" vertical="center" wrapText="1"/>
    </xf>
    <xf numFmtId="0" fontId="1" fillId="0" borderId="2" xfId="0" applyFont="1" applyBorder="1"/>
  </cellXfs>
  <cellStyles count="5">
    <cellStyle name="Euro" xfId="1" xr:uid="{3CBACF5F-7C10-4E09-9140-B96283B4B091}"/>
    <cellStyle name="Lien hypertexte" xfId="2" builtinId="8"/>
    <cellStyle name="Milliers" xfId="3" builtinId="3"/>
    <cellStyle name="Normal" xfId="0" builtinId="0"/>
    <cellStyle name="Pourcentage"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10</xdr:col>
      <xdr:colOff>190500</xdr:colOff>
      <xdr:row>76</xdr:row>
      <xdr:rowOff>99060</xdr:rowOff>
    </xdr:from>
    <xdr:to>
      <xdr:col>12</xdr:col>
      <xdr:colOff>1569372</xdr:colOff>
      <xdr:row>85</xdr:row>
      <xdr:rowOff>11560</xdr:rowOff>
    </xdr:to>
    <xdr:sp macro="" textlink="" fLocksText="0">
      <xdr:nvSpPr>
        <xdr:cNvPr id="3073" name="Text 1">
          <a:extLst>
            <a:ext uri="{FF2B5EF4-FFF2-40B4-BE49-F238E27FC236}">
              <a16:creationId xmlns:a16="http://schemas.microsoft.com/office/drawing/2014/main" id="{FEA40D40-45B5-4A3D-962C-CE3AB713BE16}"/>
            </a:ext>
          </a:extLst>
        </xdr:cNvPr>
        <xdr:cNvSpPr txBox="1">
          <a:spLocks noChangeArrowheads="1"/>
        </xdr:cNvSpPr>
      </xdr:nvSpPr>
      <xdr:spPr bwMode="auto">
        <a:xfrm>
          <a:off x="7962900" y="12268200"/>
          <a:ext cx="3200400" cy="1333499"/>
        </a:xfrm>
        <a:prstGeom prst="rect">
          <a:avLst/>
        </a:prstGeom>
        <a:solidFill>
          <a:srgbClr val="FFFF99"/>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fr-FR" sz="800" b="1" i="0" u="none" strike="noStrike" baseline="0">
              <a:solidFill>
                <a:srgbClr val="000000"/>
              </a:solidFill>
              <a:latin typeface="Arial"/>
              <a:cs typeface="Arial"/>
            </a:rPr>
            <a:t>Augmentation permanente des loyers – Cas spécifiques des redevance</a:t>
          </a:r>
          <a:r>
            <a:rPr lang="fr-FR" sz="800" b="0" i="0" u="none" strike="noStrike" baseline="0">
              <a:solidFill>
                <a:srgbClr val="000000"/>
              </a:solidFill>
              <a:latin typeface="Arial"/>
              <a:cs typeface="Arial"/>
            </a:rPr>
            <a:t>s</a:t>
          </a:r>
        </a:p>
        <a:p>
          <a:pPr algn="l" rtl="0">
            <a:defRPr sz="1000"/>
          </a:pPr>
          <a:r>
            <a:rPr lang="fr-FR" sz="800" b="0" i="0" u="none" strike="noStrike" baseline="0">
              <a:solidFill>
                <a:srgbClr val="000000"/>
              </a:solidFill>
              <a:latin typeface="Arial"/>
              <a:cs typeface="Arial"/>
            </a:rPr>
            <a:t>S'agissant des opérations pour lesquels les produits locatifs sont issus de redevances représentatives des dépenses supportées par le propriétaire (coût de gestion, entretien, annuités d'emprunts,...), la majoration permanente résultera des annuités supplémentaires induites par les nouveaux emprunts servant au financement de la réhabilitation. Dès lors que ces emprunts seront adossés à la ressource du fond d'épargne (PAM, PHARE...), le porteur du projet devra calculer les annuités en utilisant le taux du livret A long terme (exemple, calcul du taux d'emprunt PAM  = livret A + 0,6%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union-habitat.eu/?rubrique230" TargetMode="External"/><Relationship Id="rId13" Type="http://schemas.openxmlformats.org/officeDocument/2006/relationships/hyperlink" Target="https://www.financement-logement-social.logement.gouv.fr/note-technique-du-12-septembre-2024-a2240.html" TargetMode="External"/><Relationship Id="rId18" Type="http://schemas.openxmlformats.org/officeDocument/2006/relationships/printerSettings" Target="../printerSettings/printerSettings1.bin"/><Relationship Id="rId3" Type="http://schemas.openxmlformats.org/officeDocument/2006/relationships/hyperlink" Target="http://eur-lex.europa.eu/LexUriServ/LexUriServ.do?uri=OJ:L:2005:312:0067:0073:FR:PDF" TargetMode="External"/><Relationship Id="rId7" Type="http://schemas.openxmlformats.org/officeDocument/2006/relationships/hyperlink" Target="http://www.legifrance.gouv.fr/affichCode.do;jsessionid=872A9FEFE1E1081F1322A81E25487843.tpdjo12v_1?idSectionTA=LEGISCTA000006177812&amp;cidTexte=LEGITEXT000006074096&amp;dateTexte=20130504" TargetMode="External"/><Relationship Id="rId12" Type="http://schemas.openxmlformats.org/officeDocument/2006/relationships/hyperlink" Target="https://www.financement-logement-social.logement.gouv.fr/note-technique-du-12-septembre-2024-a2240.html" TargetMode="External"/><Relationship Id="rId17" Type="http://schemas.openxmlformats.org/officeDocument/2006/relationships/hyperlink" Target="https://www.financement-logement-social.logement.gouv.fr/note-technique-du-12-septembre-2024-a2240.html" TargetMode="External"/><Relationship Id="rId2" Type="http://schemas.openxmlformats.org/officeDocument/2006/relationships/hyperlink" Target="http://eur-lex.europa.eu/LexUriServ/LexUriServ.do?uri=OJ:L:2012:007:0003:0010:FR:PDF" TargetMode="External"/><Relationship Id="rId16" Type="http://schemas.openxmlformats.org/officeDocument/2006/relationships/hyperlink" Target="https://www.financement-logement-social.logement.gouv.fr/note-technique-du-12-septembre-2024-a2240.html" TargetMode="External"/><Relationship Id="rId20" Type="http://schemas.openxmlformats.org/officeDocument/2006/relationships/comments" Target="../comments1.xml"/><Relationship Id="rId1" Type="http://schemas.openxmlformats.org/officeDocument/2006/relationships/hyperlink" Target="http://eur-lex.europa.eu/legal-content/FR/TXT/?uri=celex%3A12012E%2FTXT" TargetMode="External"/><Relationship Id="rId6" Type="http://schemas.openxmlformats.org/officeDocument/2006/relationships/hyperlink" Target="http://www.legifrance.gouv.fr/affichCode.do;jsessionid=872A9FEFE1E1081F1322A81E25487843.tpdjo12v_1?idSectionTA=LEGISCTA000021393713&amp;cidTexte=LEGITEXT000006074096&amp;dateTexte=20130504" TargetMode="External"/><Relationship Id="rId11" Type="http://schemas.openxmlformats.org/officeDocument/2006/relationships/hyperlink" Target="https://www.financement-logement-social.logement.gouv.fr/note-technique-du-12-septembre-2024-a2240.html" TargetMode="External"/><Relationship Id="rId5" Type="http://schemas.openxmlformats.org/officeDocument/2006/relationships/hyperlink" Target="http://www.legifrance.gouv.fr/affichCode.do?idArticle=LEGIARTI000006825180&amp;idSectionTA=LEGISCTA000006159063&amp;cidTexte=LEGITEXT000006074096&amp;dateTexte=20130504" TargetMode="External"/><Relationship Id="rId15" Type="http://schemas.openxmlformats.org/officeDocument/2006/relationships/hyperlink" Target="https://www.financement-logement-social.logement.gouv.fr/note-technique-du-12-septembre-2024-a2240.html" TargetMode="External"/><Relationship Id="rId10" Type="http://schemas.openxmlformats.org/officeDocument/2006/relationships/hyperlink" Target="https://www.financement-logement-social.logement.gouv.fr/note-technique-du-12-septembre-2024-a2240.html" TargetMode="External"/><Relationship Id="rId19" Type="http://schemas.openxmlformats.org/officeDocument/2006/relationships/vmlDrawing" Target="../drawings/vmlDrawing1.vml"/><Relationship Id="rId4" Type="http://schemas.openxmlformats.org/officeDocument/2006/relationships/hyperlink" Target="http://www.legifrance.gouv.fr/affichCode.do?cidTexte=LEGITEXT000006074096" TargetMode="External"/><Relationship Id="rId9" Type="http://schemas.openxmlformats.org/officeDocument/2006/relationships/hyperlink" Target="https://www.financement-logement-social.logement.gouv.fr/note-technique-du-12-septembre-2024-a2240.html" TargetMode="External"/><Relationship Id="rId14" Type="http://schemas.openxmlformats.org/officeDocument/2006/relationships/hyperlink" Target="https://www.financement-logement-social.logement.gouv.fr/note-technique-du-12-septembre-2024-a2240.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inancement-logement-social.logement.gouv.fr/note-technique-du-12-septembre-2024-a2240.html" TargetMode="External"/><Relationship Id="rId2" Type="http://schemas.openxmlformats.org/officeDocument/2006/relationships/hyperlink" Target="http://union-habitat.eu/?rubrique230" TargetMode="External"/><Relationship Id="rId1" Type="http://schemas.openxmlformats.org/officeDocument/2006/relationships/hyperlink" Target="http://eur-lex.europa.eu/LexUriServ/LexUriServ.do?uri=OJ:L:2012:007:0003:0010:FR:PDF"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8CA6-082A-40F4-B050-956E622A915A}">
  <dimension ref="A1:L205"/>
  <sheetViews>
    <sheetView tabSelected="1" defaultGridColor="0" view="pageBreakPreview" topLeftCell="A130" colorId="31" zoomScaleSheetLayoutView="100" workbookViewId="0">
      <selection activeCell="F146" sqref="F146"/>
    </sheetView>
  </sheetViews>
  <sheetFormatPr baseColWidth="10" defaultRowHeight="12.75" customHeight="1" x14ac:dyDescent="0.2"/>
  <cols>
    <col min="1" max="1" width="16.5703125" customWidth="1"/>
    <col min="2" max="2" width="12.7109375" customWidth="1"/>
    <col min="3" max="4" width="13.85546875" customWidth="1"/>
    <col min="5" max="5" width="20" customWidth="1"/>
    <col min="6" max="6" width="12.7109375" customWidth="1"/>
    <col min="7" max="7" width="24.7109375" customWidth="1"/>
    <col min="8" max="8" width="14.28515625" customWidth="1"/>
    <col min="9" max="9" width="12.7109375" customWidth="1"/>
    <col min="10" max="10" width="33.5703125" customWidth="1"/>
    <col min="11" max="11" width="16.5703125" customWidth="1"/>
    <col min="12" max="12" width="56.5703125" customWidth="1"/>
    <col min="13" max="27" width="11" customWidth="1"/>
  </cols>
  <sheetData>
    <row r="1" spans="1:11" s="1" customFormat="1" ht="11.25" customHeight="1" x14ac:dyDescent="0.2">
      <c r="A1" s="395" t="s">
        <v>445</v>
      </c>
      <c r="B1" s="395"/>
    </row>
    <row r="2" spans="1:11" ht="12.75" customHeight="1" x14ac:dyDescent="0.2">
      <c r="A2" s="396" t="s">
        <v>0</v>
      </c>
      <c r="B2" s="396"/>
      <c r="C2" s="396"/>
      <c r="D2" s="396"/>
      <c r="E2" s="396"/>
      <c r="F2" s="396"/>
      <c r="G2" s="396"/>
      <c r="H2" s="396"/>
      <c r="I2" s="396"/>
      <c r="J2" s="396"/>
      <c r="K2" s="396"/>
    </row>
    <row r="3" spans="1:11" ht="12.75" customHeight="1" x14ac:dyDescent="0.2">
      <c r="A3" s="2"/>
      <c r="K3" s="3"/>
    </row>
    <row r="4" spans="1:11" s="4" customFormat="1" ht="12.75" customHeight="1" x14ac:dyDescent="0.2">
      <c r="A4" s="397" t="s">
        <v>1</v>
      </c>
      <c r="B4" s="397"/>
      <c r="C4" s="397"/>
      <c r="D4" s="397"/>
      <c r="E4" s="397"/>
      <c r="F4" s="397"/>
      <c r="G4" s="397"/>
      <c r="H4" s="397"/>
      <c r="I4" s="397"/>
      <c r="J4" s="397"/>
      <c r="K4" s="397"/>
    </row>
    <row r="5" spans="1:11" s="4" customFormat="1" ht="12.75" customHeight="1" x14ac:dyDescent="0.2">
      <c r="A5" s="398" t="s">
        <v>2</v>
      </c>
      <c r="B5" s="398"/>
      <c r="C5" s="398"/>
      <c r="D5" s="398"/>
      <c r="E5" s="398"/>
      <c r="F5" s="398"/>
      <c r="G5" s="398"/>
      <c r="H5" s="398"/>
      <c r="I5" s="398"/>
      <c r="J5" s="398"/>
      <c r="K5" s="398"/>
    </row>
    <row r="6" spans="1:11" s="4" customFormat="1" ht="12.75" customHeight="1" x14ac:dyDescent="0.2">
      <c r="A6" s="5"/>
      <c r="B6" s="6"/>
      <c r="C6" s="6"/>
      <c r="D6" s="6"/>
      <c r="E6" s="6"/>
      <c r="F6" s="6" t="s">
        <v>3</v>
      </c>
      <c r="G6" s="6"/>
      <c r="H6" s="6"/>
      <c r="I6" s="6"/>
      <c r="J6" s="6"/>
      <c r="K6" s="6"/>
    </row>
    <row r="7" spans="1:11" s="4" customFormat="1" ht="12.75" customHeight="1" x14ac:dyDescent="0.2">
      <c r="A7" s="5" t="s">
        <v>4</v>
      </c>
      <c r="B7" s="6"/>
      <c r="C7" s="6"/>
      <c r="D7" s="6"/>
      <c r="E7" s="6"/>
      <c r="F7" s="6"/>
      <c r="G7" s="6"/>
      <c r="H7" s="6"/>
      <c r="I7" s="6"/>
      <c r="J7" s="6"/>
      <c r="K7" s="6"/>
    </row>
    <row r="8" spans="1:11" s="4" customFormat="1" ht="12.75" customHeight="1" x14ac:dyDescent="0.2">
      <c r="A8" s="7" t="s">
        <v>5</v>
      </c>
      <c r="B8" s="8" t="s">
        <v>6</v>
      </c>
      <c r="C8" s="8"/>
      <c r="D8" s="6"/>
      <c r="E8" s="6"/>
      <c r="F8" s="6"/>
      <c r="G8" s="6"/>
      <c r="H8" s="6"/>
      <c r="I8" s="6"/>
      <c r="J8" s="6"/>
      <c r="K8" s="6"/>
    </row>
    <row r="9" spans="1:11" s="4" customFormat="1" ht="12.75" customHeight="1" x14ac:dyDescent="0.2">
      <c r="A9" s="7" t="s">
        <v>7</v>
      </c>
      <c r="B9" s="8" t="s">
        <v>8</v>
      </c>
      <c r="C9" s="8"/>
      <c r="D9" s="6"/>
      <c r="E9" s="6"/>
      <c r="F9" s="6"/>
      <c r="G9" s="6"/>
      <c r="H9" s="6"/>
      <c r="I9" s="6"/>
      <c r="J9" s="6"/>
      <c r="K9" s="6"/>
    </row>
    <row r="10" spans="1:11" s="4" customFormat="1" ht="12.75" customHeight="1" x14ac:dyDescent="0.2">
      <c r="A10" s="7" t="s">
        <v>9</v>
      </c>
      <c r="B10" s="8" t="s">
        <v>10</v>
      </c>
      <c r="C10" s="8"/>
      <c r="D10" s="6"/>
      <c r="E10" s="6"/>
      <c r="F10" s="6"/>
      <c r="G10" s="6"/>
      <c r="H10" s="6"/>
      <c r="I10" s="6"/>
      <c r="J10" s="6"/>
      <c r="K10" s="6"/>
    </row>
    <row r="11" spans="1:11" s="4" customFormat="1" ht="12.75" customHeight="1" x14ac:dyDescent="0.2">
      <c r="A11" s="9"/>
      <c r="C11" s="4" t="s">
        <v>4</v>
      </c>
    </row>
    <row r="12" spans="1:11" s="4" customFormat="1" ht="11.25" customHeight="1" x14ac:dyDescent="0.2">
      <c r="A12" s="4" t="s">
        <v>11</v>
      </c>
    </row>
    <row r="13" spans="1:11" s="4" customFormat="1" ht="11.25" customHeight="1" x14ac:dyDescent="0.2"/>
    <row r="14" spans="1:11" s="4" customFormat="1" ht="12.75" customHeight="1" x14ac:dyDescent="0.2">
      <c r="A14" s="9"/>
      <c r="B14" s="4" t="s">
        <v>12</v>
      </c>
      <c r="C14" s="10" t="s">
        <v>13</v>
      </c>
      <c r="D14" s="4" t="s">
        <v>14</v>
      </c>
    </row>
    <row r="15" spans="1:11" s="11" customFormat="1" ht="11.25" customHeight="1" x14ac:dyDescent="0.2">
      <c r="C15" s="12"/>
      <c r="D15" s="8" t="s">
        <v>15</v>
      </c>
    </row>
    <row r="16" spans="1:11" s="1" customFormat="1" ht="11.25" customHeight="1" x14ac:dyDescent="0.2">
      <c r="C16" s="12"/>
      <c r="D16" s="1" t="s">
        <v>16</v>
      </c>
    </row>
    <row r="17" spans="1:8" s="1" customFormat="1" ht="11.25" customHeight="1" x14ac:dyDescent="0.2">
      <c r="C17" s="12"/>
      <c r="D17" s="1" t="s">
        <v>17</v>
      </c>
    </row>
    <row r="18" spans="1:8" s="1" customFormat="1" ht="11.25" customHeight="1" x14ac:dyDescent="0.2">
      <c r="C18" s="12"/>
    </row>
    <row r="19" spans="1:8" s="4" customFormat="1" ht="12.75" customHeight="1" x14ac:dyDescent="0.2">
      <c r="A19" s="13"/>
      <c r="B19" s="4" t="s">
        <v>18</v>
      </c>
      <c r="C19" s="10" t="s">
        <v>19</v>
      </c>
      <c r="D19" s="4" t="s">
        <v>20</v>
      </c>
    </row>
    <row r="20" spans="1:8" s="4" customFormat="1" ht="12.75" customHeight="1" x14ac:dyDescent="0.2">
      <c r="A20" s="13"/>
      <c r="C20" s="10"/>
      <c r="D20" s="1" t="s">
        <v>21</v>
      </c>
    </row>
    <row r="21" spans="1:8" s="4" customFormat="1" ht="12.75" customHeight="1" x14ac:dyDescent="0.2">
      <c r="A21" s="13"/>
      <c r="C21" s="14" t="s">
        <v>22</v>
      </c>
      <c r="D21" s="4" t="s">
        <v>23</v>
      </c>
    </row>
    <row r="22" spans="1:8" s="4" customFormat="1" ht="12.75" customHeight="1" x14ac:dyDescent="0.2">
      <c r="A22" s="13"/>
      <c r="C22" s="10"/>
    </row>
    <row r="23" spans="1:8" s="4" customFormat="1" ht="12.75" customHeight="1" x14ac:dyDescent="0.2">
      <c r="A23" s="13"/>
      <c r="B23" s="4" t="s">
        <v>24</v>
      </c>
      <c r="C23" s="10"/>
    </row>
    <row r="24" spans="1:8" s="4" customFormat="1" ht="12.75" customHeight="1" x14ac:dyDescent="0.2">
      <c r="A24" s="13"/>
      <c r="C24" s="1" t="s">
        <v>25</v>
      </c>
      <c r="D24" s="1" t="s">
        <v>26</v>
      </c>
      <c r="E24" s="1"/>
      <c r="F24" s="1"/>
      <c r="G24" s="1"/>
    </row>
    <row r="25" spans="1:8" s="4" customFormat="1" ht="12.75" customHeight="1" x14ac:dyDescent="0.2">
      <c r="A25" s="13"/>
      <c r="B25" s="4" t="s">
        <v>4</v>
      </c>
      <c r="C25" s="1" t="s">
        <v>27</v>
      </c>
      <c r="D25" s="1" t="s">
        <v>28</v>
      </c>
      <c r="E25" s="1"/>
      <c r="F25" s="1"/>
      <c r="G25" s="1"/>
    </row>
    <row r="26" spans="1:8" s="4" customFormat="1" ht="12.75" customHeight="1" x14ac:dyDescent="0.2">
      <c r="A26" s="13" t="s">
        <v>4</v>
      </c>
      <c r="C26" s="1" t="s">
        <v>29</v>
      </c>
      <c r="D26" s="1" t="s">
        <v>30</v>
      </c>
      <c r="E26" s="1"/>
      <c r="F26" s="1"/>
      <c r="G26" s="1"/>
    </row>
    <row r="27" spans="1:8" s="4" customFormat="1" ht="12.75" customHeight="1" x14ac:dyDescent="0.2">
      <c r="A27" s="13"/>
      <c r="C27" s="1" t="s">
        <v>31</v>
      </c>
      <c r="D27" s="1" t="s">
        <v>32</v>
      </c>
      <c r="E27" s="1"/>
      <c r="F27" s="1"/>
      <c r="G27" s="1"/>
    </row>
    <row r="28" spans="1:8" s="4" customFormat="1" ht="12.75" customHeight="1" x14ac:dyDescent="0.2">
      <c r="A28" s="13"/>
      <c r="C28" s="1" t="s">
        <v>33</v>
      </c>
      <c r="D28" s="1" t="s">
        <v>34</v>
      </c>
      <c r="E28" s="1"/>
      <c r="F28" s="1"/>
      <c r="G28" s="1"/>
    </row>
    <row r="29" spans="1:8" s="4" customFormat="1" ht="12.75" customHeight="1" x14ac:dyDescent="0.2">
      <c r="A29" s="13"/>
      <c r="C29" s="1"/>
      <c r="D29" s="1"/>
      <c r="E29" s="1"/>
      <c r="F29" s="1"/>
      <c r="G29" s="1"/>
    </row>
    <row r="30" spans="1:8" s="4" customFormat="1" ht="12.75" customHeight="1" x14ac:dyDescent="0.2">
      <c r="A30" s="13"/>
      <c r="B30" s="4" t="s">
        <v>35</v>
      </c>
      <c r="C30" s="1"/>
      <c r="D30" s="1"/>
      <c r="E30" s="1"/>
      <c r="F30" s="1"/>
      <c r="G30" s="1"/>
    </row>
    <row r="31" spans="1:8" s="4" customFormat="1" ht="12.75" customHeight="1" x14ac:dyDescent="0.2">
      <c r="A31" s="13"/>
      <c r="B31" s="4" t="s">
        <v>4</v>
      </c>
      <c r="C31" s="15" t="s">
        <v>36</v>
      </c>
      <c r="D31" s="1" t="s">
        <v>37</v>
      </c>
      <c r="E31" s="1"/>
      <c r="F31" s="1"/>
      <c r="G31" s="1"/>
      <c r="H31" s="1"/>
    </row>
    <row r="32" spans="1:8" s="4" customFormat="1" ht="12.75" customHeight="1" x14ac:dyDescent="0.2">
      <c r="A32" s="13"/>
      <c r="C32" s="15" t="s">
        <v>38</v>
      </c>
      <c r="D32" s="1" t="s">
        <v>39</v>
      </c>
      <c r="E32" s="1"/>
      <c r="F32" s="1"/>
      <c r="G32" s="1"/>
      <c r="H32" s="1"/>
    </row>
    <row r="33" spans="1:9" s="4" customFormat="1" ht="12.75" customHeight="1" x14ac:dyDescent="0.2">
      <c r="A33" s="13"/>
      <c r="C33" s="15" t="s">
        <v>40</v>
      </c>
      <c r="D33" s="1" t="s">
        <v>41</v>
      </c>
      <c r="E33" s="1"/>
      <c r="F33" s="1"/>
      <c r="G33" s="1"/>
      <c r="H33" s="1"/>
    </row>
    <row r="34" spans="1:9" s="4" customFormat="1" ht="12.75" customHeight="1" x14ac:dyDescent="0.2">
      <c r="A34" s="13"/>
      <c r="C34" s="15" t="s">
        <v>42</v>
      </c>
      <c r="D34" s="1" t="s">
        <v>43</v>
      </c>
      <c r="E34" s="1"/>
      <c r="F34" s="1"/>
      <c r="G34" s="1"/>
      <c r="H34" s="1"/>
    </row>
    <row r="35" spans="1:9" s="4" customFormat="1" ht="12.75" customHeight="1" x14ac:dyDescent="0.2">
      <c r="A35" s="13"/>
      <c r="C35" s="16" t="s">
        <v>44</v>
      </c>
      <c r="D35" s="1" t="s">
        <v>45</v>
      </c>
      <c r="E35" s="1"/>
      <c r="F35" s="1"/>
    </row>
    <row r="36" spans="1:9" s="4" customFormat="1" ht="12.75" customHeight="1" x14ac:dyDescent="0.2">
      <c r="A36" s="9"/>
      <c r="C36" s="1"/>
      <c r="D36" s="1"/>
      <c r="E36" s="1"/>
      <c r="F36" s="1"/>
      <c r="G36" s="1"/>
    </row>
    <row r="37" spans="1:9" s="4" customFormat="1" ht="11.25" customHeight="1" x14ac:dyDescent="0.2">
      <c r="A37" s="4" t="s">
        <v>46</v>
      </c>
      <c r="C37" s="1"/>
      <c r="D37" s="1"/>
      <c r="E37" s="1"/>
      <c r="F37" s="1"/>
      <c r="G37" s="1"/>
    </row>
    <row r="38" spans="1:9" s="4" customFormat="1" ht="12.75" customHeight="1" x14ac:dyDescent="0.2">
      <c r="A38" s="9"/>
      <c r="B38" s="1" t="s">
        <v>47</v>
      </c>
      <c r="C38" s="1"/>
      <c r="D38" s="1"/>
      <c r="E38" s="1"/>
      <c r="F38" s="1"/>
      <c r="G38" s="1"/>
      <c r="H38" s="1"/>
      <c r="I38" s="1"/>
    </row>
    <row r="39" spans="1:9" s="4" customFormat="1" ht="12.75" customHeight="1" x14ac:dyDescent="0.2">
      <c r="A39" s="9"/>
      <c r="B39" s="1" t="s">
        <v>48</v>
      </c>
      <c r="C39" s="1"/>
      <c r="D39" s="1"/>
      <c r="E39" s="1"/>
      <c r="F39" s="1"/>
      <c r="G39" s="1"/>
      <c r="H39" s="1"/>
      <c r="I39" s="1"/>
    </row>
    <row r="40" spans="1:9" s="4" customFormat="1" ht="12.75" customHeight="1" x14ac:dyDescent="0.2">
      <c r="A40" s="9"/>
      <c r="B40" s="1"/>
      <c r="C40" s="1" t="s">
        <v>49</v>
      </c>
      <c r="D40" s="1"/>
      <c r="E40" s="1"/>
      <c r="F40" s="1"/>
      <c r="G40" s="1"/>
      <c r="H40" s="1"/>
      <c r="I40" s="1"/>
    </row>
    <row r="41" spans="1:9" s="4" customFormat="1" ht="12.75" customHeight="1" x14ac:dyDescent="0.2">
      <c r="A41" s="9"/>
      <c r="B41" s="1"/>
      <c r="C41" s="1" t="s">
        <v>50</v>
      </c>
      <c r="D41" s="1"/>
      <c r="E41" s="1"/>
      <c r="F41" s="1"/>
      <c r="G41" s="1"/>
      <c r="H41" s="1"/>
      <c r="I41" s="1"/>
    </row>
    <row r="42" spans="1:9" s="4" customFormat="1" ht="12.75" customHeight="1" x14ac:dyDescent="0.2">
      <c r="A42" s="9"/>
      <c r="B42" s="1"/>
      <c r="C42" s="1" t="s">
        <v>51</v>
      </c>
      <c r="D42" s="1"/>
      <c r="E42" s="1"/>
      <c r="F42" s="1"/>
      <c r="G42" s="1"/>
      <c r="H42" s="1"/>
      <c r="I42" s="1"/>
    </row>
    <row r="43" spans="1:9" s="4" customFormat="1" ht="12.75" customHeight="1" x14ac:dyDescent="0.2">
      <c r="A43" s="9"/>
      <c r="B43" s="1"/>
      <c r="C43" s="1" t="s">
        <v>52</v>
      </c>
      <c r="D43" s="1"/>
      <c r="E43" s="1"/>
      <c r="F43" s="1"/>
      <c r="G43" s="1"/>
      <c r="H43" s="1"/>
      <c r="I43" s="1"/>
    </row>
    <row r="44" spans="1:9" s="4" customFormat="1" ht="12.75" customHeight="1" x14ac:dyDescent="0.2">
      <c r="A44" s="9"/>
      <c r="B44" s="1"/>
      <c r="C44" s="1" t="s">
        <v>53</v>
      </c>
      <c r="D44" s="1"/>
      <c r="E44" s="1"/>
      <c r="F44" s="1"/>
      <c r="G44" s="1"/>
      <c r="H44" s="1"/>
      <c r="I44" s="1"/>
    </row>
    <row r="45" spans="1:9" s="4" customFormat="1" ht="12.75" customHeight="1" x14ac:dyDescent="0.2">
      <c r="A45" s="9"/>
      <c r="B45" s="1"/>
      <c r="C45" s="1" t="s">
        <v>54</v>
      </c>
      <c r="D45" s="1"/>
      <c r="E45" s="1"/>
      <c r="F45" s="1"/>
      <c r="G45" s="1"/>
      <c r="H45" s="1"/>
      <c r="I45" s="1"/>
    </row>
    <row r="46" spans="1:9" s="4" customFormat="1" ht="12.75" customHeight="1" x14ac:dyDescent="0.2">
      <c r="A46" s="9"/>
      <c r="B46" s="1" t="s">
        <v>55</v>
      </c>
      <c r="C46" s="1"/>
      <c r="D46" s="1"/>
      <c r="E46" s="1"/>
      <c r="F46" s="1"/>
      <c r="G46" s="1"/>
      <c r="H46" s="1"/>
      <c r="I46" s="1"/>
    </row>
    <row r="47" spans="1:9" s="4" customFormat="1" ht="12.75" customHeight="1" x14ac:dyDescent="0.2">
      <c r="A47" s="9"/>
      <c r="B47" s="1" t="s">
        <v>56</v>
      </c>
      <c r="C47" s="1"/>
      <c r="D47" s="1"/>
      <c r="E47" s="1"/>
      <c r="F47" s="1"/>
      <c r="G47" s="1"/>
      <c r="H47" s="1"/>
      <c r="I47" s="1"/>
    </row>
    <row r="48" spans="1:9" s="4" customFormat="1" ht="12.75" customHeight="1" x14ac:dyDescent="0.2">
      <c r="A48" s="9"/>
      <c r="B48" s="1"/>
      <c r="C48" s="1"/>
      <c r="D48" s="1"/>
      <c r="E48" s="1"/>
      <c r="F48" s="1"/>
      <c r="G48" s="1"/>
      <c r="H48" s="1"/>
      <c r="I48" s="1"/>
    </row>
    <row r="49" spans="1:11" s="1" customFormat="1" ht="11.25" customHeight="1" x14ac:dyDescent="0.2">
      <c r="A49" s="4" t="s">
        <v>57</v>
      </c>
    </row>
    <row r="50" spans="1:11" s="9" customFormat="1" ht="12.75" customHeight="1" x14ac:dyDescent="0.2">
      <c r="A50" s="9" t="s">
        <v>4</v>
      </c>
      <c r="B50" s="17" t="s">
        <v>58</v>
      </c>
      <c r="C50" s="394" t="s">
        <v>59</v>
      </c>
      <c r="D50" s="394"/>
      <c r="E50" s="394"/>
      <c r="F50" s="394"/>
      <c r="G50" s="394"/>
      <c r="H50" s="394"/>
      <c r="I50" s="394"/>
      <c r="J50" s="394"/>
      <c r="K50" s="394"/>
    </row>
    <row r="51" spans="1:11" s="9" customFormat="1" ht="12.75" customHeight="1" x14ac:dyDescent="0.2">
      <c r="B51" s="6" t="s">
        <v>58</v>
      </c>
      <c r="C51" s="394" t="s">
        <v>60</v>
      </c>
      <c r="D51" s="394"/>
      <c r="E51" s="394"/>
      <c r="F51" s="394"/>
      <c r="G51" s="394"/>
      <c r="H51" s="394"/>
      <c r="I51" s="394"/>
      <c r="J51" s="394"/>
      <c r="K51" s="394"/>
    </row>
    <row r="52" spans="1:11" s="9" customFormat="1" ht="12.75" customHeight="1" x14ac:dyDescent="0.2">
      <c r="B52" s="18"/>
      <c r="C52" s="1" t="s">
        <v>61</v>
      </c>
      <c r="F52" s="1" t="s">
        <v>4</v>
      </c>
    </row>
    <row r="53" spans="1:11" s="9" customFormat="1" ht="12.75" customHeight="1" x14ac:dyDescent="0.2">
      <c r="B53" s="19" t="s">
        <v>62</v>
      </c>
      <c r="C53" s="402" t="s">
        <v>63</v>
      </c>
      <c r="D53" s="402"/>
      <c r="E53" s="402"/>
      <c r="F53" s="402"/>
      <c r="G53" s="402"/>
      <c r="H53" s="402"/>
      <c r="I53" s="402"/>
      <c r="J53" s="402"/>
      <c r="K53" s="402"/>
    </row>
    <row r="54" spans="1:11" s="9" customFormat="1" ht="12.75" customHeight="1" x14ac:dyDescent="0.2">
      <c r="B54" s="21" t="s">
        <v>64</v>
      </c>
      <c r="C54" s="20" t="s">
        <v>65</v>
      </c>
      <c r="D54"/>
      <c r="E54"/>
      <c r="F54"/>
      <c r="G54"/>
      <c r="H54"/>
      <c r="I54"/>
      <c r="J54"/>
      <c r="K54"/>
    </row>
    <row r="55" spans="1:11" s="1" customFormat="1" ht="11.25" customHeight="1" x14ac:dyDescent="0.2">
      <c r="B55" s="1" t="s">
        <v>7</v>
      </c>
      <c r="C55" s="20" t="s">
        <v>66</v>
      </c>
    </row>
    <row r="56" spans="1:11" s="1" customFormat="1" ht="11.25" customHeight="1" x14ac:dyDescent="0.2">
      <c r="B56" s="1" t="s">
        <v>9</v>
      </c>
      <c r="C56" s="20" t="s">
        <v>67</v>
      </c>
    </row>
    <row r="57" spans="1:11" s="1" customFormat="1" ht="11.25" customHeight="1" x14ac:dyDescent="0.2">
      <c r="C57" s="20"/>
    </row>
    <row r="58" spans="1:11" s="1" customFormat="1" ht="11.25" customHeight="1" x14ac:dyDescent="0.2">
      <c r="A58" s="4" t="s">
        <v>68</v>
      </c>
      <c r="B58" s="4"/>
      <c r="C58" s="22"/>
    </row>
    <row r="59" spans="1:11" s="1" customFormat="1" ht="11.25" customHeight="1" x14ac:dyDescent="0.2">
      <c r="B59" s="1" t="s">
        <v>69</v>
      </c>
      <c r="C59" s="20"/>
    </row>
    <row r="60" spans="1:11" s="1" customFormat="1" ht="11.25" customHeight="1" x14ac:dyDescent="0.2">
      <c r="B60" s="1" t="s">
        <v>70</v>
      </c>
      <c r="C60" s="20"/>
    </row>
    <row r="61" spans="1:11" s="1" customFormat="1" ht="11.25" customHeight="1" x14ac:dyDescent="0.2">
      <c r="C61" s="20"/>
    </row>
    <row r="62" spans="1:11" s="9" customFormat="1" ht="12.75" customHeight="1" x14ac:dyDescent="0.2">
      <c r="A62" s="23" t="s">
        <v>71</v>
      </c>
      <c r="B62" s="9" t="s">
        <v>72</v>
      </c>
      <c r="C62" s="20"/>
      <c r="D62" s="403" t="s">
        <v>73</v>
      </c>
      <c r="E62" s="403"/>
      <c r="F62" s="403"/>
    </row>
    <row r="63" spans="1:11" s="9" customFormat="1" ht="12.75" customHeight="1" x14ac:dyDescent="0.2">
      <c r="A63" s="23"/>
      <c r="B63" s="9" t="s">
        <v>74</v>
      </c>
      <c r="C63" s="20"/>
      <c r="D63" s="24"/>
      <c r="E63" s="25"/>
      <c r="F63" s="1"/>
    </row>
    <row r="64" spans="1:11" s="9" customFormat="1" ht="12.75" customHeight="1" x14ac:dyDescent="0.2">
      <c r="A64" s="26"/>
      <c r="C64" s="20"/>
      <c r="D64" s="24"/>
      <c r="E64" s="25"/>
      <c r="F64" s="1"/>
    </row>
    <row r="65" spans="1:11" s="4" customFormat="1" ht="12.75" customHeight="1" x14ac:dyDescent="0.2">
      <c r="A65" s="404" t="s">
        <v>75</v>
      </c>
      <c r="B65" s="404"/>
      <c r="C65" s="404"/>
      <c r="D65" s="27"/>
      <c r="E65" s="27"/>
      <c r="F65" s="28"/>
      <c r="G65" s="27"/>
      <c r="H65" s="29" t="s">
        <v>4</v>
      </c>
      <c r="I65" s="27"/>
      <c r="J65" s="27"/>
      <c r="K65" s="30"/>
    </row>
    <row r="66" spans="1:11" s="4" customFormat="1" ht="12.75" customHeight="1" x14ac:dyDescent="0.2">
      <c r="B66"/>
      <c r="C66"/>
      <c r="F66" s="1"/>
      <c r="H66"/>
    </row>
    <row r="67" spans="1:11" s="4" customFormat="1" ht="11.25" customHeight="1" x14ac:dyDescent="0.2">
      <c r="A67" s="4" t="s">
        <v>76</v>
      </c>
      <c r="B67" s="31" t="s">
        <v>77</v>
      </c>
      <c r="F67" s="1"/>
    </row>
    <row r="68" spans="1:11" s="1" customFormat="1" ht="11.25" customHeight="1" x14ac:dyDescent="0.2">
      <c r="A68" s="1" t="s">
        <v>78</v>
      </c>
      <c r="C68" s="32"/>
      <c r="D68" s="32"/>
      <c r="E68" s="32"/>
      <c r="F68" s="32"/>
      <c r="G68" s="32"/>
      <c r="H68" s="32"/>
      <c r="I68" s="32"/>
      <c r="J68" s="32"/>
      <c r="K68" s="32"/>
    </row>
    <row r="69" spans="1:11" s="1" customFormat="1" ht="11.25" customHeight="1" x14ac:dyDescent="0.2">
      <c r="A69" s="1" t="s">
        <v>79</v>
      </c>
      <c r="C69" s="32"/>
      <c r="D69" s="32"/>
      <c r="E69" s="32"/>
      <c r="F69" s="32"/>
      <c r="G69" s="32"/>
      <c r="H69" s="32"/>
      <c r="I69" s="32"/>
      <c r="J69" s="32"/>
      <c r="K69" s="32"/>
    </row>
    <row r="70" spans="1:11" s="1" customFormat="1" ht="11.25" customHeight="1" x14ac:dyDescent="0.2">
      <c r="A70" s="1" t="s">
        <v>80</v>
      </c>
      <c r="C70" s="33" t="s">
        <v>81</v>
      </c>
      <c r="D70" s="32"/>
      <c r="E70" s="32"/>
      <c r="F70" s="32"/>
      <c r="G70" s="32"/>
      <c r="H70" s="32"/>
      <c r="I70" s="32"/>
      <c r="J70" s="32"/>
      <c r="K70" s="32"/>
    </row>
    <row r="71" spans="1:11" s="1" customFormat="1" ht="11.25" customHeight="1" x14ac:dyDescent="0.2">
      <c r="A71" s="1" t="s">
        <v>82</v>
      </c>
      <c r="C71" s="405" t="s">
        <v>447</v>
      </c>
      <c r="D71" s="405"/>
      <c r="E71" s="405"/>
      <c r="F71" s="405"/>
      <c r="G71" s="405"/>
      <c r="H71" s="405"/>
      <c r="I71" s="32"/>
      <c r="J71" s="32"/>
      <c r="K71" s="32"/>
    </row>
    <row r="72" spans="1:11" s="1" customFormat="1" ht="11.25" customHeight="1" x14ac:dyDescent="0.2"/>
    <row r="73" spans="1:11" ht="12.75" customHeight="1" x14ac:dyDescent="0.2">
      <c r="A73" s="406" t="s">
        <v>83</v>
      </c>
      <c r="B73" s="406"/>
      <c r="C73" s="406"/>
      <c r="D73" s="35">
        <v>40777</v>
      </c>
      <c r="E73" s="407" t="s">
        <v>84</v>
      </c>
      <c r="F73" s="407"/>
      <c r="G73" s="407"/>
      <c r="H73" s="407"/>
      <c r="I73" s="407"/>
      <c r="J73" s="407"/>
      <c r="K73" s="407"/>
    </row>
    <row r="74" spans="1:11" ht="12.75" customHeight="1" x14ac:dyDescent="0.2">
      <c r="A74" s="7"/>
      <c r="B74" s="6"/>
      <c r="C74" s="34" t="s">
        <v>85</v>
      </c>
      <c r="D74" s="32"/>
      <c r="E74" s="37" t="s">
        <v>86</v>
      </c>
      <c r="F74" s="37"/>
      <c r="G74" s="38"/>
      <c r="H74" s="39" t="s">
        <v>4</v>
      </c>
      <c r="I74" s="40" t="s">
        <v>4</v>
      </c>
      <c r="J74" s="37"/>
      <c r="K74" s="38"/>
    </row>
    <row r="75" spans="1:11" ht="50.25" customHeight="1" x14ac:dyDescent="0.2">
      <c r="A75" s="7"/>
      <c r="B75" s="6"/>
      <c r="C75" s="34" t="s">
        <v>87</v>
      </c>
      <c r="D75" s="41"/>
      <c r="E75" s="409" t="s">
        <v>88</v>
      </c>
      <c r="F75" s="409"/>
      <c r="G75" s="409"/>
      <c r="H75" s="409"/>
      <c r="I75" s="409"/>
      <c r="J75" s="37"/>
      <c r="K75" s="38"/>
    </row>
    <row r="76" spans="1:11" ht="12.75" customHeight="1" x14ac:dyDescent="0.2">
      <c r="A76" s="7"/>
      <c r="B76" s="6"/>
      <c r="C76" s="34" t="s">
        <v>87</v>
      </c>
      <c r="D76" s="41"/>
      <c r="E76" s="37" t="s">
        <v>89</v>
      </c>
      <c r="F76" s="38"/>
      <c r="G76" s="38"/>
      <c r="H76" s="42"/>
      <c r="I76" s="43"/>
      <c r="J76" s="37"/>
      <c r="K76" s="38"/>
    </row>
    <row r="77" spans="1:11" ht="12.75" customHeight="1" x14ac:dyDescent="0.2">
      <c r="A77" s="7"/>
      <c r="B77" s="6"/>
      <c r="C77" s="34"/>
      <c r="D77" s="44"/>
      <c r="E77" s="1"/>
      <c r="H77" s="45"/>
      <c r="I77" s="46"/>
      <c r="J77" s="1"/>
    </row>
    <row r="78" spans="1:11" ht="12.75" customHeight="1" x14ac:dyDescent="0.2">
      <c r="A78" s="47"/>
      <c r="B78" s="48"/>
      <c r="C78" s="49" t="s">
        <v>90</v>
      </c>
      <c r="D78" s="44"/>
      <c r="E78" s="4"/>
      <c r="F78" s="50"/>
      <c r="H78" s="45"/>
      <c r="I78" s="46"/>
      <c r="J78" s="1"/>
    </row>
    <row r="79" spans="1:11" ht="12.75" customHeight="1" x14ac:dyDescent="0.2">
      <c r="A79" s="7"/>
      <c r="B79" s="6"/>
      <c r="C79" s="51" t="s">
        <v>91</v>
      </c>
      <c r="D79" s="52"/>
      <c r="E79" s="37" t="s">
        <v>92</v>
      </c>
      <c r="F79" s="38"/>
      <c r="G79" s="38"/>
      <c r="H79" s="42"/>
      <c r="I79" s="43"/>
      <c r="J79" s="37"/>
      <c r="K79" s="38"/>
    </row>
    <row r="80" spans="1:11" ht="12.75" customHeight="1" x14ac:dyDescent="0.2">
      <c r="A80" s="7"/>
      <c r="B80" s="6"/>
      <c r="C80" s="34"/>
      <c r="D80" s="53"/>
      <c r="E80" s="1"/>
      <c r="H80" s="45"/>
      <c r="I80" s="46"/>
      <c r="J80" s="1"/>
    </row>
    <row r="81" spans="1:11" ht="12.75" customHeight="1" x14ac:dyDescent="0.2">
      <c r="A81" s="54"/>
      <c r="B81" s="55"/>
      <c r="C81" s="56" t="s">
        <v>93</v>
      </c>
      <c r="D81" s="53"/>
      <c r="E81" s="4"/>
      <c r="H81" s="45"/>
      <c r="I81" s="46"/>
      <c r="J81" s="1"/>
    </row>
    <row r="82" spans="1:11" ht="12.75" customHeight="1" x14ac:dyDescent="0.2">
      <c r="A82" s="7"/>
      <c r="B82" s="5"/>
      <c r="C82" s="57" t="s">
        <v>94</v>
      </c>
      <c r="D82" s="53"/>
      <c r="E82" s="4"/>
      <c r="H82" s="45"/>
      <c r="I82" s="46"/>
      <c r="J82" s="1"/>
    </row>
    <row r="83" spans="1:11" ht="12.75" customHeight="1" x14ac:dyDescent="0.2">
      <c r="A83" s="7"/>
      <c r="B83" s="58"/>
      <c r="C83" s="59" t="s">
        <v>95</v>
      </c>
      <c r="D83" s="52"/>
      <c r="E83" s="410" t="s">
        <v>96</v>
      </c>
      <c r="F83" s="410"/>
      <c r="G83" s="410"/>
      <c r="H83" s="410"/>
      <c r="I83" s="410"/>
      <c r="J83" s="410"/>
      <c r="K83" s="60" t="s">
        <v>42</v>
      </c>
    </row>
    <row r="84" spans="1:11" ht="12.75" customHeight="1" x14ac:dyDescent="0.2">
      <c r="A84" s="7"/>
      <c r="B84" s="6"/>
      <c r="C84" s="59" t="s">
        <v>97</v>
      </c>
      <c r="D84" s="61">
        <v>0.02</v>
      </c>
      <c r="E84" s="407" t="s">
        <v>98</v>
      </c>
      <c r="F84" s="407"/>
      <c r="G84" s="407"/>
      <c r="H84" s="407"/>
      <c r="I84" s="407"/>
      <c r="J84" s="407"/>
      <c r="K84" s="62" t="s">
        <v>441</v>
      </c>
    </row>
    <row r="85" spans="1:11" ht="12.75" customHeight="1" x14ac:dyDescent="0.2">
      <c r="A85" s="7"/>
      <c r="B85" s="6"/>
      <c r="C85" s="51" t="s">
        <v>99</v>
      </c>
      <c r="D85" s="63"/>
      <c r="E85" s="36" t="s">
        <v>100</v>
      </c>
      <c r="F85" s="36"/>
      <c r="G85" s="36"/>
      <c r="H85" s="36"/>
      <c r="I85" s="36"/>
      <c r="J85" s="36"/>
      <c r="K85" s="62"/>
    </row>
    <row r="86" spans="1:11" ht="18.600000000000001" customHeight="1" x14ac:dyDescent="0.2">
      <c r="A86" s="7"/>
      <c r="B86" s="399" t="s">
        <v>101</v>
      </c>
      <c r="C86" s="399"/>
      <c r="D86" s="64"/>
      <c r="E86" s="37" t="s">
        <v>102</v>
      </c>
      <c r="F86" s="38"/>
      <c r="G86" s="38"/>
      <c r="H86" s="39"/>
      <c r="I86" s="40"/>
      <c r="J86" s="37"/>
      <c r="K86" s="65"/>
    </row>
    <row r="87" spans="1:11" ht="12.75" customHeight="1" x14ac:dyDescent="0.2">
      <c r="A87" s="7"/>
      <c r="B87" s="6"/>
      <c r="C87" s="51" t="s">
        <v>103</v>
      </c>
      <c r="D87" s="66">
        <f>(D86*D85)+D86</f>
        <v>0</v>
      </c>
      <c r="E87" s="37" t="s">
        <v>104</v>
      </c>
      <c r="F87" s="38"/>
      <c r="G87" s="38"/>
      <c r="H87" s="39"/>
      <c r="I87" s="40"/>
      <c r="J87" s="37"/>
      <c r="K87" s="60" t="s">
        <v>105</v>
      </c>
    </row>
    <row r="88" spans="1:11" ht="12.75" customHeight="1" x14ac:dyDescent="0.2">
      <c r="A88" s="7"/>
      <c r="B88" s="6"/>
      <c r="C88" s="51" t="s">
        <v>106</v>
      </c>
      <c r="D88" s="67">
        <f>+D87-D86</f>
        <v>0</v>
      </c>
      <c r="E88" s="37" t="s">
        <v>107</v>
      </c>
      <c r="F88" s="38"/>
      <c r="G88" s="38"/>
      <c r="H88" s="39"/>
      <c r="I88" s="40"/>
      <c r="J88" s="37"/>
      <c r="K88" s="65"/>
    </row>
    <row r="89" spans="1:11" ht="12.75" customHeight="1" x14ac:dyDescent="0.2">
      <c r="A89" s="7"/>
      <c r="B89" s="6"/>
      <c r="C89" s="51" t="s">
        <v>108</v>
      </c>
      <c r="D89" s="67">
        <f>D88*D75</f>
        <v>0</v>
      </c>
      <c r="E89" s="37" t="s">
        <v>109</v>
      </c>
      <c r="F89" s="38"/>
      <c r="G89" s="38"/>
      <c r="H89" s="39"/>
      <c r="I89" s="40"/>
      <c r="J89" s="37"/>
      <c r="K89" s="65"/>
    </row>
    <row r="90" spans="1:11" ht="12.75" customHeight="1" x14ac:dyDescent="0.2">
      <c r="A90" s="7"/>
      <c r="B90" s="6"/>
      <c r="C90" s="34"/>
      <c r="D90" s="68"/>
      <c r="E90" s="37"/>
      <c r="F90" s="38"/>
      <c r="G90" s="38"/>
      <c r="H90" s="39"/>
      <c r="I90" s="40"/>
      <c r="J90" s="37"/>
      <c r="K90" s="65"/>
    </row>
    <row r="91" spans="1:11" ht="12.75" customHeight="1" x14ac:dyDescent="0.2">
      <c r="A91" s="69"/>
      <c r="B91" s="70"/>
      <c r="C91" s="57" t="s">
        <v>110</v>
      </c>
      <c r="D91" s="67"/>
      <c r="E91" s="37"/>
      <c r="F91" s="38"/>
      <c r="G91" s="38"/>
      <c r="H91" s="39"/>
      <c r="I91" s="40"/>
      <c r="J91" s="37"/>
      <c r="K91" s="65"/>
    </row>
    <row r="92" spans="1:11" ht="12.75" customHeight="1" x14ac:dyDescent="0.2">
      <c r="A92" s="400" t="s">
        <v>111</v>
      </c>
      <c r="B92" s="400"/>
      <c r="C92" s="400"/>
      <c r="D92" s="71"/>
      <c r="E92" s="37" t="s">
        <v>112</v>
      </c>
      <c r="F92" s="38"/>
      <c r="G92" s="38"/>
      <c r="H92" s="39"/>
      <c r="I92" s="40"/>
      <c r="J92" s="37"/>
      <c r="K92" s="60" t="s">
        <v>105</v>
      </c>
    </row>
    <row r="93" spans="1:11" ht="12.75" customHeight="1" x14ac:dyDescent="0.2">
      <c r="A93" s="72"/>
      <c r="B93" s="73"/>
      <c r="C93" s="51" t="s">
        <v>113</v>
      </c>
      <c r="D93" s="74">
        <v>15</v>
      </c>
      <c r="E93" s="37" t="s">
        <v>114</v>
      </c>
      <c r="F93" s="38"/>
      <c r="G93" s="38"/>
      <c r="H93" s="39"/>
      <c r="I93" s="40"/>
      <c r="J93" s="37"/>
      <c r="K93" s="60"/>
    </row>
    <row r="94" spans="1:11" s="1" customFormat="1" ht="11.25" customHeight="1" x14ac:dyDescent="0.2">
      <c r="A94" s="34"/>
      <c r="B94" s="34"/>
      <c r="C94" s="51" t="s">
        <v>115</v>
      </c>
      <c r="D94" s="67">
        <f>D92*D76</f>
        <v>0</v>
      </c>
      <c r="E94" s="37" t="s">
        <v>116</v>
      </c>
      <c r="F94" s="37"/>
      <c r="G94" s="37"/>
      <c r="H94" s="39"/>
      <c r="I94" s="40"/>
      <c r="J94" s="37"/>
      <c r="K94" s="75"/>
    </row>
    <row r="95" spans="1:11" s="1" customFormat="1" ht="11.25" customHeight="1" x14ac:dyDescent="0.2">
      <c r="A95" s="34"/>
      <c r="B95" s="34"/>
      <c r="C95" s="34"/>
      <c r="D95" s="67"/>
      <c r="E95" s="37"/>
      <c r="F95" s="37"/>
      <c r="G95" s="37"/>
      <c r="H95" s="39"/>
      <c r="I95" s="40"/>
      <c r="J95" s="37"/>
      <c r="K95" s="75"/>
    </row>
    <row r="96" spans="1:11" ht="12.75" customHeight="1" x14ac:dyDescent="0.2">
      <c r="A96" s="76"/>
      <c r="B96" s="55"/>
      <c r="C96" s="77" t="s">
        <v>117</v>
      </c>
      <c r="D96" s="78">
        <f>D94+D89</f>
        <v>0</v>
      </c>
      <c r="E96" s="37" t="s">
        <v>109</v>
      </c>
      <c r="F96" s="38"/>
      <c r="G96" s="38"/>
      <c r="H96" s="39"/>
      <c r="I96" s="40"/>
      <c r="J96" s="37"/>
      <c r="K96" s="65"/>
    </row>
    <row r="97" spans="1:11" ht="12.75" customHeight="1" x14ac:dyDescent="0.2">
      <c r="A97" s="7"/>
      <c r="B97" s="6"/>
      <c r="C97" s="34"/>
      <c r="D97" s="79"/>
      <c r="E97" s="37"/>
      <c r="F97" s="38"/>
      <c r="G97" s="38"/>
      <c r="H97" s="39"/>
      <c r="I97" s="40"/>
      <c r="J97" s="37"/>
      <c r="K97" s="65"/>
    </row>
    <row r="98" spans="1:11" ht="12.75" customHeight="1" x14ac:dyDescent="0.2">
      <c r="A98" s="7"/>
      <c r="B98" s="58"/>
      <c r="C98" s="72" t="s">
        <v>118</v>
      </c>
      <c r="D98" s="61">
        <v>1.4999999999999999E-2</v>
      </c>
      <c r="E98" s="37" t="s">
        <v>119</v>
      </c>
      <c r="F98" s="38"/>
      <c r="G98" s="38"/>
      <c r="H98" s="39"/>
      <c r="I98" s="40"/>
      <c r="J98" s="37"/>
      <c r="K98" s="62" t="s">
        <v>441</v>
      </c>
    </row>
    <row r="99" spans="1:11" ht="12.75" customHeight="1" x14ac:dyDescent="0.2">
      <c r="A99" s="7"/>
      <c r="B99" s="6"/>
      <c r="C99" s="72" t="s">
        <v>120</v>
      </c>
      <c r="D99" s="61">
        <v>1.4999999999999999E-2</v>
      </c>
      <c r="E99" s="37" t="s">
        <v>121</v>
      </c>
      <c r="F99" s="38"/>
      <c r="G99" s="38"/>
      <c r="H99" s="39"/>
      <c r="I99" s="40"/>
      <c r="J99" s="37"/>
      <c r="K99" s="62" t="s">
        <v>441</v>
      </c>
    </row>
    <row r="100" spans="1:11" ht="12.75" customHeight="1" x14ac:dyDescent="0.2">
      <c r="A100" s="7"/>
      <c r="B100" s="6"/>
      <c r="C100" s="72" t="s">
        <v>122</v>
      </c>
      <c r="D100" s="68">
        <f>(D96*D98)+(D96*D99)</f>
        <v>0</v>
      </c>
      <c r="E100" s="37" t="s">
        <v>123</v>
      </c>
      <c r="F100" s="38"/>
      <c r="G100" s="38"/>
      <c r="H100" s="39"/>
      <c r="I100" s="40"/>
      <c r="J100" s="37"/>
      <c r="K100" s="38"/>
    </row>
    <row r="101" spans="1:11" ht="12.75" customHeight="1" x14ac:dyDescent="0.2">
      <c r="A101" s="76"/>
      <c r="B101" s="55"/>
      <c r="C101" s="77" t="s">
        <v>124</v>
      </c>
      <c r="D101" s="78">
        <f>D96-D100</f>
        <v>0</v>
      </c>
      <c r="E101" s="37" t="s">
        <v>125</v>
      </c>
      <c r="F101" s="38"/>
      <c r="G101" s="38"/>
      <c r="H101" s="39"/>
      <c r="I101" s="40"/>
      <c r="J101" s="37"/>
      <c r="K101" s="38"/>
    </row>
    <row r="102" spans="1:11" ht="12.75" customHeight="1" x14ac:dyDescent="0.2">
      <c r="A102" s="80"/>
      <c r="B102" s="5"/>
      <c r="C102" s="56"/>
      <c r="D102" s="68"/>
      <c r="E102" s="1"/>
      <c r="H102" s="34"/>
      <c r="I102" s="61"/>
      <c r="J102" s="1"/>
    </row>
    <row r="103" spans="1:11" ht="12.75" customHeight="1" x14ac:dyDescent="0.2">
      <c r="A103" s="76"/>
      <c r="B103" s="55"/>
      <c r="C103" s="49" t="s">
        <v>126</v>
      </c>
      <c r="D103" s="68"/>
      <c r="E103" s="401" t="s">
        <v>127</v>
      </c>
      <c r="F103" s="401"/>
      <c r="G103" s="401"/>
      <c r="H103" s="401"/>
      <c r="I103" s="401"/>
      <c r="J103" s="401"/>
    </row>
    <row r="104" spans="1:11" ht="12.75" customHeight="1" x14ac:dyDescent="0.2">
      <c r="A104" s="81"/>
      <c r="B104" s="70"/>
      <c r="C104" s="57"/>
      <c r="D104" s="68"/>
      <c r="E104" s="31" t="s">
        <v>128</v>
      </c>
    </row>
    <row r="105" spans="1:11" ht="93" customHeight="1" x14ac:dyDescent="0.2">
      <c r="A105" s="7"/>
      <c r="B105" s="6"/>
      <c r="C105" s="51" t="s">
        <v>129</v>
      </c>
      <c r="D105" s="71"/>
      <c r="E105" s="410" t="s">
        <v>130</v>
      </c>
      <c r="F105" s="410"/>
      <c r="G105" s="410"/>
      <c r="H105" s="410"/>
      <c r="I105" s="410"/>
      <c r="J105" s="410"/>
      <c r="K105" s="82" t="s">
        <v>131</v>
      </c>
    </row>
    <row r="106" spans="1:11" ht="86.65" customHeight="1" x14ac:dyDescent="0.2">
      <c r="B106" s="6"/>
      <c r="C106" s="51" t="s">
        <v>132</v>
      </c>
      <c r="D106" s="52"/>
      <c r="E106" s="412" t="s">
        <v>133</v>
      </c>
      <c r="F106" s="412"/>
      <c r="G106" s="412"/>
      <c r="H106" s="412"/>
      <c r="I106" s="412"/>
      <c r="J106" s="412"/>
      <c r="K106" s="82" t="s">
        <v>131</v>
      </c>
    </row>
    <row r="107" spans="1:11" ht="12.75" customHeight="1" x14ac:dyDescent="0.2">
      <c r="A107" s="7"/>
      <c r="B107" s="6"/>
      <c r="C107" s="51"/>
      <c r="D107" s="67"/>
      <c r="E107" s="31" t="s">
        <v>134</v>
      </c>
      <c r="F107" s="83"/>
      <c r="G107" s="83"/>
      <c r="H107" s="83"/>
      <c r="K107" s="60"/>
    </row>
    <row r="108" spans="1:11" ht="12.75" customHeight="1" x14ac:dyDescent="0.2">
      <c r="A108" s="7"/>
      <c r="B108" s="6"/>
      <c r="C108" s="51" t="s">
        <v>135</v>
      </c>
      <c r="D108" s="52"/>
      <c r="E108" s="84" t="s">
        <v>136</v>
      </c>
      <c r="F108" s="38"/>
      <c r="G108" s="38"/>
      <c r="H108" s="38"/>
      <c r="I108" s="38"/>
      <c r="J108" s="85" t="s">
        <v>4</v>
      </c>
      <c r="K108" s="60" t="s">
        <v>137</v>
      </c>
    </row>
    <row r="109" spans="1:11" ht="12.75" customHeight="1" x14ac:dyDescent="0.2">
      <c r="A109" s="7"/>
      <c r="B109" s="6"/>
      <c r="C109" s="51" t="s">
        <v>138</v>
      </c>
      <c r="D109" s="52">
        <f>D108*0.4</f>
        <v>0</v>
      </c>
      <c r="E109" s="37" t="s">
        <v>139</v>
      </c>
      <c r="F109" s="38"/>
      <c r="G109" s="38"/>
      <c r="H109" s="38"/>
      <c r="I109" s="38"/>
      <c r="J109" s="85" t="s">
        <v>4</v>
      </c>
      <c r="K109" s="60" t="s">
        <v>140</v>
      </c>
    </row>
    <row r="110" spans="1:11" ht="12.75" customHeight="1" x14ac:dyDescent="0.2">
      <c r="A110" s="7"/>
      <c r="B110" s="6"/>
      <c r="C110" s="51" t="s">
        <v>141</v>
      </c>
      <c r="D110" s="52"/>
      <c r="E110" s="37" t="s">
        <v>142</v>
      </c>
      <c r="F110" s="38"/>
      <c r="G110" s="38"/>
      <c r="H110" s="38"/>
      <c r="I110" s="38"/>
      <c r="J110" s="85" t="s">
        <v>4</v>
      </c>
      <c r="K110" s="60" t="s">
        <v>137</v>
      </c>
    </row>
    <row r="111" spans="1:11" ht="12.75" customHeight="1" x14ac:dyDescent="0.2">
      <c r="A111" s="7"/>
      <c r="B111" s="6"/>
      <c r="C111" s="51" t="s">
        <v>143</v>
      </c>
      <c r="D111" s="52">
        <v>0</v>
      </c>
      <c r="E111" s="37" t="s">
        <v>144</v>
      </c>
      <c r="F111" s="38"/>
      <c r="G111" s="38"/>
      <c r="H111" s="38"/>
      <c r="I111" s="38"/>
      <c r="J111" s="85"/>
      <c r="K111" s="60"/>
    </row>
    <row r="112" spans="1:11" ht="12.75" customHeight="1" x14ac:dyDescent="0.2">
      <c r="A112" s="7"/>
      <c r="B112" s="6"/>
      <c r="C112" s="34"/>
      <c r="D112" s="86"/>
      <c r="E112" s="31" t="s">
        <v>145</v>
      </c>
      <c r="J112" s="87"/>
      <c r="K112" s="7"/>
    </row>
    <row r="113" spans="1:12" ht="12.75" customHeight="1" x14ac:dyDescent="0.2">
      <c r="A113" s="7"/>
      <c r="B113" s="6"/>
      <c r="C113" s="34"/>
      <c r="D113" s="86"/>
      <c r="E113" s="88"/>
    </row>
    <row r="114" spans="1:12" ht="12.75" customHeight="1" x14ac:dyDescent="0.2">
      <c r="A114" s="89" t="s">
        <v>146</v>
      </c>
      <c r="B114" s="89"/>
      <c r="C114" s="89"/>
      <c r="D114" s="89"/>
      <c r="E114" s="90"/>
      <c r="F114" s="91"/>
      <c r="G114" s="91"/>
      <c r="H114" s="91"/>
      <c r="J114" s="87"/>
      <c r="K114" s="7"/>
    </row>
    <row r="115" spans="1:12" ht="27.75" customHeight="1" x14ac:dyDescent="0.2">
      <c r="E115" s="54" t="s">
        <v>147</v>
      </c>
      <c r="F115" s="54" t="s">
        <v>148</v>
      </c>
      <c r="G115" s="92"/>
      <c r="H115" s="93"/>
      <c r="I115" s="7"/>
      <c r="J115" s="1"/>
      <c r="L115" s="92"/>
    </row>
    <row r="116" spans="1:12" ht="12.75" customHeight="1" x14ac:dyDescent="0.2">
      <c r="A116" s="11" t="s">
        <v>149</v>
      </c>
      <c r="B116" s="6"/>
      <c r="C116" s="34" t="s">
        <v>150</v>
      </c>
      <c r="D116" s="94">
        <v>0</v>
      </c>
      <c r="E116" s="95" t="e">
        <f t="shared" ref="E116:E124" si="0">D116/$D$125</f>
        <v>#DIV/0!</v>
      </c>
      <c r="F116" s="95" t="e">
        <f t="shared" ref="F116:F124" si="1">D116/$D$79</f>
        <v>#DIV/0!</v>
      </c>
      <c r="G116" s="60" t="s">
        <v>140</v>
      </c>
      <c r="H116" s="96"/>
      <c r="I116" s="7"/>
    </row>
    <row r="117" spans="1:12" ht="12.75" customHeight="1" x14ac:dyDescent="0.2">
      <c r="A117" s="7"/>
      <c r="B117" s="6"/>
      <c r="C117" s="34" t="s">
        <v>151</v>
      </c>
      <c r="D117" s="97">
        <v>0</v>
      </c>
      <c r="E117" s="95" t="e">
        <f t="shared" si="0"/>
        <v>#DIV/0!</v>
      </c>
      <c r="F117" s="95" t="e">
        <f t="shared" si="1"/>
        <v>#DIV/0!</v>
      </c>
      <c r="G117" s="60" t="s">
        <v>140</v>
      </c>
      <c r="H117" s="96"/>
      <c r="I117" s="7"/>
    </row>
    <row r="118" spans="1:12" ht="12.75" customHeight="1" x14ac:dyDescent="0.2">
      <c r="A118" s="7"/>
      <c r="B118" s="6"/>
      <c r="C118" s="34" t="s">
        <v>152</v>
      </c>
      <c r="D118" s="97">
        <v>0</v>
      </c>
      <c r="E118" s="95" t="e">
        <f t="shared" si="0"/>
        <v>#DIV/0!</v>
      </c>
      <c r="F118" s="95" t="e">
        <f t="shared" si="1"/>
        <v>#DIV/0!</v>
      </c>
      <c r="G118" s="60" t="s">
        <v>140</v>
      </c>
      <c r="H118" s="96"/>
      <c r="I118" s="7"/>
    </row>
    <row r="119" spans="1:12" ht="12.75" customHeight="1" x14ac:dyDescent="0.2">
      <c r="A119" s="7"/>
      <c r="B119" s="6"/>
      <c r="C119" s="34" t="s">
        <v>153</v>
      </c>
      <c r="D119" s="97">
        <v>0</v>
      </c>
      <c r="E119" s="95" t="e">
        <f t="shared" si="0"/>
        <v>#DIV/0!</v>
      </c>
      <c r="F119" s="95" t="e">
        <f t="shared" si="1"/>
        <v>#DIV/0!</v>
      </c>
      <c r="G119" s="60" t="s">
        <v>140</v>
      </c>
      <c r="H119" s="96"/>
      <c r="I119" s="7"/>
    </row>
    <row r="120" spans="1:12" ht="12.75" customHeight="1" x14ac:dyDescent="0.2">
      <c r="A120" s="7"/>
      <c r="B120" s="6"/>
      <c r="C120" s="34" t="s">
        <v>154</v>
      </c>
      <c r="D120" s="97">
        <v>0</v>
      </c>
      <c r="E120" s="95" t="e">
        <f t="shared" si="0"/>
        <v>#DIV/0!</v>
      </c>
      <c r="F120" s="95" t="e">
        <f t="shared" si="1"/>
        <v>#DIV/0!</v>
      </c>
      <c r="G120" s="60" t="s">
        <v>140</v>
      </c>
      <c r="H120" s="96"/>
      <c r="I120" s="7"/>
    </row>
    <row r="121" spans="1:12" ht="12.75" customHeight="1" x14ac:dyDescent="0.2">
      <c r="A121" s="7"/>
      <c r="B121" s="6"/>
      <c r="C121" s="34" t="s">
        <v>155</v>
      </c>
      <c r="D121" s="97">
        <v>0</v>
      </c>
      <c r="E121" s="95" t="e">
        <f t="shared" si="0"/>
        <v>#DIV/0!</v>
      </c>
      <c r="F121" s="95" t="e">
        <f t="shared" si="1"/>
        <v>#DIV/0!</v>
      </c>
      <c r="G121" s="60" t="s">
        <v>140</v>
      </c>
      <c r="H121" s="96"/>
      <c r="I121" s="7"/>
    </row>
    <row r="122" spans="1:12" ht="12.75" customHeight="1" x14ac:dyDescent="0.2">
      <c r="A122" s="7"/>
      <c r="B122" s="6"/>
      <c r="C122" s="34" t="s">
        <v>156</v>
      </c>
      <c r="D122" s="97">
        <v>0</v>
      </c>
      <c r="E122" s="95" t="e">
        <f t="shared" si="0"/>
        <v>#DIV/0!</v>
      </c>
      <c r="F122" s="95" t="e">
        <f t="shared" si="1"/>
        <v>#DIV/0!</v>
      </c>
      <c r="G122" s="60" t="s">
        <v>140</v>
      </c>
      <c r="H122" s="96"/>
      <c r="I122" s="7"/>
    </row>
    <row r="123" spans="1:12" ht="12.75" customHeight="1" x14ac:dyDescent="0.2">
      <c r="A123" s="7"/>
      <c r="B123" s="6"/>
      <c r="C123" s="34" t="s">
        <v>157</v>
      </c>
      <c r="D123" s="97">
        <v>0</v>
      </c>
      <c r="E123" s="95" t="e">
        <f t="shared" si="0"/>
        <v>#DIV/0!</v>
      </c>
      <c r="F123" s="95" t="e">
        <f t="shared" si="1"/>
        <v>#DIV/0!</v>
      </c>
      <c r="G123" s="60" t="s">
        <v>140</v>
      </c>
      <c r="H123" s="96"/>
      <c r="I123" s="7"/>
    </row>
    <row r="124" spans="1:12" ht="12.75" customHeight="1" x14ac:dyDescent="0.2">
      <c r="A124" s="7"/>
      <c r="B124" s="6"/>
      <c r="C124" s="34" t="s">
        <v>158</v>
      </c>
      <c r="D124" s="98">
        <v>0</v>
      </c>
      <c r="E124" s="95" t="e">
        <f t="shared" si="0"/>
        <v>#DIV/0!</v>
      </c>
      <c r="F124" s="95" t="e">
        <f t="shared" si="1"/>
        <v>#DIV/0!</v>
      </c>
      <c r="G124" s="60" t="s">
        <v>159</v>
      </c>
      <c r="H124" s="96"/>
      <c r="I124" s="7"/>
    </row>
    <row r="125" spans="1:12" ht="12.75" customHeight="1" x14ac:dyDescent="0.2">
      <c r="A125" s="413" t="s">
        <v>160</v>
      </c>
      <c r="B125" s="413"/>
      <c r="C125" s="56" t="s">
        <v>4</v>
      </c>
      <c r="D125" s="99">
        <f>SUM(D116:D124)</f>
        <v>0</v>
      </c>
      <c r="E125" s="100" t="e">
        <f>SUM(E116:E124)</f>
        <v>#DIV/0!</v>
      </c>
      <c r="F125" s="100" t="e">
        <f>SUM(F116:F124)</f>
        <v>#DIV/0!</v>
      </c>
      <c r="G125" s="101"/>
      <c r="H125" s="102"/>
      <c r="I125" s="101"/>
      <c r="J125" s="7"/>
    </row>
    <row r="126" spans="1:12" ht="12.75" customHeight="1" x14ac:dyDescent="0.2">
      <c r="A126" s="11"/>
      <c r="B126" s="11"/>
      <c r="C126" s="56"/>
      <c r="D126" s="99"/>
      <c r="E126" s="100"/>
      <c r="F126" s="54" t="s">
        <v>148</v>
      </c>
      <c r="G126" s="87"/>
      <c r="H126" s="102"/>
      <c r="I126" s="87"/>
      <c r="J126" s="7"/>
    </row>
    <row r="127" spans="1:12" ht="12.75" customHeight="1" x14ac:dyDescent="0.2">
      <c r="A127" s="11" t="s">
        <v>161</v>
      </c>
      <c r="B127" s="11"/>
      <c r="C127" s="56"/>
      <c r="D127" s="103">
        <v>0</v>
      </c>
      <c r="E127" s="100"/>
      <c r="F127" s="95" t="e">
        <f>D127/$D$79</f>
        <v>#DIV/0!</v>
      </c>
      <c r="G127" s="60" t="s">
        <v>140</v>
      </c>
      <c r="H127" s="102"/>
      <c r="I127" s="7"/>
      <c r="J127" s="7"/>
    </row>
    <row r="128" spans="1:12" ht="12.75" customHeight="1" x14ac:dyDescent="0.2">
      <c r="A128" s="11" t="s">
        <v>162</v>
      </c>
      <c r="B128" s="11"/>
      <c r="C128" s="56"/>
      <c r="D128" s="99">
        <f>D125+D127</f>
        <v>0</v>
      </c>
      <c r="E128" s="100"/>
      <c r="F128" s="100" t="e">
        <f>F127+F125</f>
        <v>#DIV/0!</v>
      </c>
      <c r="G128" s="104"/>
      <c r="H128" s="102"/>
      <c r="J128" s="7"/>
    </row>
    <row r="129" spans="1:12" ht="12.75" customHeight="1" x14ac:dyDescent="0.2">
      <c r="F129" s="54"/>
      <c r="J129" s="87"/>
      <c r="K129" s="105"/>
    </row>
    <row r="130" spans="1:12" ht="12.75" customHeight="1" x14ac:dyDescent="0.2">
      <c r="A130" s="11" t="s">
        <v>163</v>
      </c>
      <c r="D130" s="103">
        <v>0</v>
      </c>
      <c r="F130" s="95" t="e">
        <f>D130/$D$79</f>
        <v>#DIV/0!</v>
      </c>
      <c r="G130" s="106"/>
      <c r="H130" s="101"/>
      <c r="J130" s="87"/>
      <c r="K130" s="105"/>
    </row>
    <row r="131" spans="1:12" ht="14.65" customHeight="1" x14ac:dyDescent="0.2">
      <c r="A131" s="413"/>
      <c r="B131" s="413"/>
      <c r="C131" s="413"/>
      <c r="F131" s="104"/>
      <c r="G131" s="107" t="s">
        <v>4</v>
      </c>
      <c r="J131" s="414" t="s">
        <v>440</v>
      </c>
      <c r="K131" s="408"/>
    </row>
    <row r="132" spans="1:12" ht="14.65" customHeight="1" x14ac:dyDescent="0.2">
      <c r="A132" s="7"/>
      <c r="B132" s="6"/>
      <c r="C132" s="56"/>
      <c r="D132" s="108"/>
      <c r="E132" s="92"/>
      <c r="F132" s="109"/>
      <c r="I132" s="408" t="s">
        <v>164</v>
      </c>
      <c r="J132" s="414"/>
      <c r="K132" s="408"/>
      <c r="L132" s="93"/>
    </row>
    <row r="133" spans="1:12" ht="12.75" customHeight="1" x14ac:dyDescent="0.2">
      <c r="A133" s="11"/>
      <c r="B133" s="6"/>
      <c r="C133" s="56"/>
      <c r="D133" s="99"/>
      <c r="F133" s="104"/>
      <c r="I133" s="408"/>
      <c r="J133" s="414"/>
      <c r="K133" s="408"/>
      <c r="L133" s="93"/>
    </row>
    <row r="134" spans="1:12" ht="42" customHeight="1" x14ac:dyDescent="0.2">
      <c r="A134" s="11" t="s">
        <v>165</v>
      </c>
      <c r="B134" s="6"/>
      <c r="C134" s="34"/>
      <c r="D134" s="86"/>
      <c r="E134" s="92" t="s">
        <v>166</v>
      </c>
      <c r="F134" s="104" t="s">
        <v>148</v>
      </c>
      <c r="G134" s="1" t="s">
        <v>167</v>
      </c>
      <c r="H134" s="1" t="s">
        <v>113</v>
      </c>
      <c r="I134" s="408"/>
      <c r="J134" s="414"/>
      <c r="K134" s="408"/>
      <c r="L134" s="93"/>
    </row>
    <row r="135" spans="1:12" ht="12.75" customHeight="1" x14ac:dyDescent="0.2">
      <c r="A135" s="11"/>
      <c r="B135" s="6"/>
      <c r="C135" s="34" t="s">
        <v>168</v>
      </c>
      <c r="D135" s="52"/>
      <c r="E135" s="110" t="e">
        <f>D135/$D$139</f>
        <v>#DIV/0!</v>
      </c>
      <c r="F135" s="104" t="e">
        <f>D135/D79</f>
        <v>#DIV/0!</v>
      </c>
      <c r="G135" s="111"/>
      <c r="H135" s="112"/>
      <c r="I135" s="113" t="s">
        <v>169</v>
      </c>
      <c r="J135" s="60" t="s">
        <v>170</v>
      </c>
      <c r="K135" s="96"/>
    </row>
    <row r="136" spans="1:12" ht="12.75" customHeight="1" x14ac:dyDescent="0.2">
      <c r="A136" s="11"/>
      <c r="B136" s="6"/>
      <c r="C136" s="34" t="s">
        <v>171</v>
      </c>
      <c r="D136" s="52"/>
      <c r="E136" s="110" t="e">
        <f>D136/$D$139</f>
        <v>#DIV/0!</v>
      </c>
      <c r="F136" s="104" t="e">
        <f>D136/D79</f>
        <v>#DIV/0!</v>
      </c>
      <c r="G136" s="111"/>
      <c r="H136" s="112"/>
      <c r="I136" s="113" t="s">
        <v>172</v>
      </c>
      <c r="J136" s="60" t="s">
        <v>170</v>
      </c>
      <c r="K136" s="96"/>
    </row>
    <row r="137" spans="1:12" ht="12.75" customHeight="1" x14ac:dyDescent="0.2">
      <c r="A137" s="11"/>
      <c r="B137" s="6"/>
      <c r="C137" s="34" t="s">
        <v>173</v>
      </c>
      <c r="D137" s="52"/>
      <c r="E137" s="110" t="e">
        <f>D137/$D$139</f>
        <v>#DIV/0!</v>
      </c>
      <c r="F137" s="104" t="e">
        <f>D137/D79</f>
        <v>#DIV/0!</v>
      </c>
      <c r="G137" s="114"/>
      <c r="H137" s="112"/>
      <c r="I137" s="115" t="s">
        <v>174</v>
      </c>
      <c r="J137" s="60" t="s">
        <v>170</v>
      </c>
      <c r="K137" s="96"/>
    </row>
    <row r="138" spans="1:12" ht="12.75" customHeight="1" x14ac:dyDescent="0.2">
      <c r="A138" s="11"/>
      <c r="B138" s="6"/>
      <c r="C138" s="34" t="s">
        <v>175</v>
      </c>
      <c r="D138" s="52"/>
      <c r="E138" s="110" t="e">
        <f>D138/$D$139</f>
        <v>#DIV/0!</v>
      </c>
      <c r="F138" s="104" t="e">
        <f>D138/D79</f>
        <v>#DIV/0!</v>
      </c>
      <c r="G138" s="114"/>
      <c r="H138" s="112"/>
      <c r="I138" s="115" t="s">
        <v>174</v>
      </c>
      <c r="J138" s="60" t="s">
        <v>170</v>
      </c>
      <c r="K138" s="96"/>
    </row>
    <row r="139" spans="1:12" ht="12.75" customHeight="1" x14ac:dyDescent="0.2">
      <c r="A139" s="11"/>
      <c r="B139" s="6"/>
      <c r="C139" s="56" t="s">
        <v>176</v>
      </c>
      <c r="D139" s="99">
        <f>SUM(D135:D138)</f>
        <v>0</v>
      </c>
      <c r="E139" s="110" t="e">
        <f>D139/$D$139</f>
        <v>#DIV/0!</v>
      </c>
      <c r="F139" s="104" t="e">
        <f>D139/D79</f>
        <v>#DIV/0!</v>
      </c>
      <c r="G139" s="7"/>
      <c r="H139" s="7"/>
      <c r="I139" s="1"/>
      <c r="J139" s="116"/>
      <c r="K139" s="102"/>
    </row>
    <row r="140" spans="1:12" ht="12.75" customHeight="1" x14ac:dyDescent="0.2">
      <c r="A140" s="11"/>
      <c r="B140" s="6"/>
      <c r="C140" s="56"/>
      <c r="D140" s="99"/>
      <c r="E140" s="110"/>
      <c r="F140" s="104"/>
      <c r="G140" s="7"/>
      <c r="H140" s="7"/>
      <c r="I140" s="1"/>
      <c r="J140" s="116"/>
      <c r="K140" s="102"/>
    </row>
    <row r="141" spans="1:12" ht="12.75" customHeight="1" x14ac:dyDescent="0.2">
      <c r="A141" s="117" t="s">
        <v>177</v>
      </c>
      <c r="B141" s="117"/>
      <c r="C141" s="117"/>
      <c r="D141" s="118">
        <f>IF(D139+D130+D128=D79,D79,"Erreur")</f>
        <v>0</v>
      </c>
      <c r="E141" s="37" t="s">
        <v>178</v>
      </c>
      <c r="F141" s="38"/>
      <c r="G141" s="38"/>
      <c r="H141" s="42"/>
      <c r="I141" s="43"/>
      <c r="J141" s="37"/>
      <c r="K141" s="38"/>
    </row>
    <row r="142" spans="1:12" ht="12.75" customHeight="1" x14ac:dyDescent="0.2">
      <c r="A142" s="119"/>
      <c r="B142" s="6"/>
      <c r="C142" s="56"/>
      <c r="D142" s="86"/>
      <c r="E142" s="120"/>
      <c r="J142" s="87"/>
      <c r="K142" s="7"/>
    </row>
    <row r="143" spans="1:12" ht="12.75" customHeight="1" x14ac:dyDescent="0.2">
      <c r="A143" s="47" t="s">
        <v>179</v>
      </c>
      <c r="B143" s="121"/>
      <c r="C143" s="122"/>
      <c r="D143" s="99"/>
      <c r="E143" s="415" t="s">
        <v>180</v>
      </c>
      <c r="F143" s="415"/>
      <c r="G143" s="415"/>
      <c r="H143" s="415"/>
      <c r="I143" s="415"/>
      <c r="J143" s="415"/>
      <c r="K143" s="415"/>
    </row>
    <row r="144" spans="1:12" ht="12.75" customHeight="1" x14ac:dyDescent="0.2">
      <c r="A144" s="11"/>
      <c r="B144" s="6"/>
      <c r="C144" s="34" t="s">
        <v>181</v>
      </c>
      <c r="D144" s="52">
        <f>D139*0.02</f>
        <v>0</v>
      </c>
      <c r="E144" s="123" t="s">
        <v>182</v>
      </c>
      <c r="F144" s="38"/>
      <c r="G144" s="38"/>
      <c r="H144" s="38"/>
      <c r="I144" s="38"/>
      <c r="J144" s="38"/>
      <c r="K144" s="38"/>
    </row>
    <row r="145" spans="1:12" ht="12.75" customHeight="1" x14ac:dyDescent="0.2">
      <c r="A145" s="11"/>
      <c r="B145" s="6"/>
      <c r="C145" s="34"/>
      <c r="D145" s="124"/>
      <c r="E145" s="125"/>
      <c r="F145" s="126"/>
      <c r="G145" s="126"/>
      <c r="H145" s="126"/>
      <c r="I145" s="126"/>
      <c r="J145" s="126"/>
      <c r="K145" s="126"/>
    </row>
    <row r="146" spans="1:12" ht="12.75" customHeight="1" x14ac:dyDescent="0.2">
      <c r="A146" s="47" t="s">
        <v>183</v>
      </c>
      <c r="B146" s="48"/>
      <c r="C146" s="127" t="s">
        <v>4</v>
      </c>
      <c r="D146" s="86" t="s">
        <v>4</v>
      </c>
      <c r="E146" s="88" t="s">
        <v>4</v>
      </c>
    </row>
    <row r="147" spans="1:12" ht="12.75" customHeight="1" x14ac:dyDescent="0.2">
      <c r="A147" s="413" t="s">
        <v>4</v>
      </c>
      <c r="B147" s="413"/>
      <c r="C147" s="128" t="s">
        <v>184</v>
      </c>
      <c r="D147" s="129">
        <v>2025</v>
      </c>
      <c r="E147" s="36" t="s">
        <v>185</v>
      </c>
      <c r="F147" s="130"/>
      <c r="G147" s="130"/>
      <c r="H147" s="36"/>
      <c r="I147" s="131"/>
      <c r="J147" s="132"/>
      <c r="K147" s="62" t="s">
        <v>441</v>
      </c>
    </row>
    <row r="148" spans="1:12" ht="12.75" customHeight="1" x14ac:dyDescent="0.2">
      <c r="A148" s="11"/>
      <c r="B148" s="133"/>
      <c r="C148" s="128" t="s">
        <v>186</v>
      </c>
      <c r="D148" s="129">
        <v>25</v>
      </c>
      <c r="E148" s="36" t="s">
        <v>187</v>
      </c>
      <c r="F148" s="134"/>
      <c r="G148" s="134"/>
      <c r="H148" s="135"/>
      <c r="I148" s="136"/>
      <c r="J148" s="137"/>
      <c r="K148" s="134"/>
    </row>
    <row r="149" spans="1:12" ht="12.75" customHeight="1" x14ac:dyDescent="0.2">
      <c r="A149" s="7"/>
      <c r="B149" s="6"/>
      <c r="C149" s="34" t="s">
        <v>188</v>
      </c>
      <c r="D149" s="53">
        <v>0.02</v>
      </c>
      <c r="E149" s="138" t="s">
        <v>189</v>
      </c>
      <c r="F149" s="38"/>
      <c r="G149" s="38"/>
      <c r="H149" s="38"/>
      <c r="I149" s="38"/>
      <c r="J149" s="139"/>
      <c r="K149" s="62" t="s">
        <v>441</v>
      </c>
    </row>
    <row r="150" spans="1:12" ht="12.75" customHeight="1" x14ac:dyDescent="0.2">
      <c r="A150" s="7"/>
      <c r="B150" s="6"/>
      <c r="C150" s="34" t="s">
        <v>190</v>
      </c>
      <c r="D150" s="140">
        <v>5.5E-2</v>
      </c>
      <c r="E150" s="138" t="s">
        <v>191</v>
      </c>
      <c r="F150" s="38"/>
      <c r="G150" s="38"/>
      <c r="H150" s="38"/>
      <c r="I150" s="38"/>
      <c r="J150" s="139"/>
      <c r="K150" s="38"/>
    </row>
    <row r="151" spans="1:12" ht="12.75" customHeight="1" x14ac:dyDescent="0.2">
      <c r="A151" s="7"/>
      <c r="B151" s="6"/>
      <c r="C151" s="34" t="s">
        <v>192</v>
      </c>
      <c r="D151" s="53">
        <v>0.02</v>
      </c>
      <c r="E151" s="141" t="s">
        <v>193</v>
      </c>
      <c r="F151" s="142"/>
      <c r="G151" s="142"/>
      <c r="H151" s="143"/>
      <c r="I151" s="144"/>
      <c r="J151" s="145"/>
      <c r="K151" s="62" t="s">
        <v>441</v>
      </c>
    </row>
    <row r="152" spans="1:12" ht="12.75" customHeight="1" x14ac:dyDescent="0.2">
      <c r="A152" s="7"/>
      <c r="B152" s="6"/>
      <c r="C152" s="34" t="s">
        <v>194</v>
      </c>
      <c r="D152" s="53">
        <v>1.4999999999999999E-2</v>
      </c>
      <c r="E152" s="141" t="s">
        <v>193</v>
      </c>
      <c r="F152" s="142"/>
      <c r="G152" s="142"/>
      <c r="H152" s="143"/>
      <c r="I152" s="144"/>
      <c r="J152" s="145"/>
      <c r="K152" s="62" t="s">
        <v>441</v>
      </c>
      <c r="L152" s="1"/>
    </row>
    <row r="153" spans="1:12" ht="12.75" customHeight="1" x14ac:dyDescent="0.2">
      <c r="A153" s="7"/>
      <c r="B153" s="6"/>
      <c r="C153" s="34" t="s">
        <v>195</v>
      </c>
      <c r="D153" s="53">
        <v>1.4999999999999999E-2</v>
      </c>
      <c r="E153" s="141" t="s">
        <v>196</v>
      </c>
      <c r="F153" s="142"/>
      <c r="G153" s="146"/>
      <c r="H153" s="143"/>
      <c r="I153" s="144"/>
      <c r="J153" s="145"/>
      <c r="K153" s="62" t="s">
        <v>441</v>
      </c>
      <c r="L153" s="1"/>
    </row>
    <row r="154" spans="1:12" ht="12.75" customHeight="1" x14ac:dyDescent="0.2">
      <c r="A154" s="7"/>
      <c r="B154" s="6"/>
      <c r="C154" s="34" t="s">
        <v>197</v>
      </c>
      <c r="D154" s="53">
        <v>0.02</v>
      </c>
      <c r="E154" s="141" t="s">
        <v>198</v>
      </c>
      <c r="F154" s="142"/>
      <c r="G154" s="142"/>
      <c r="H154" s="143"/>
      <c r="I154" s="144"/>
      <c r="J154" s="145"/>
      <c r="K154" s="62" t="s">
        <v>441</v>
      </c>
      <c r="L154" s="1"/>
    </row>
    <row r="155" spans="1:12" ht="22.5" customHeight="1" x14ac:dyDescent="0.2">
      <c r="A155" s="80"/>
      <c r="B155" s="147"/>
      <c r="C155" s="34" t="s">
        <v>199</v>
      </c>
      <c r="D155" s="53">
        <f>D149+0.015</f>
        <v>3.5000000000000003E-2</v>
      </c>
      <c r="E155" s="141" t="s">
        <v>200</v>
      </c>
      <c r="F155" s="148"/>
      <c r="G155" s="148"/>
      <c r="H155" s="149"/>
      <c r="I155" s="150"/>
      <c r="J155" s="151"/>
      <c r="K155" s="152" t="s">
        <v>201</v>
      </c>
      <c r="L155" s="1"/>
    </row>
    <row r="156" spans="1:12" ht="12.75" customHeight="1" x14ac:dyDescent="0.2">
      <c r="A156" s="80"/>
      <c r="B156" s="5"/>
      <c r="C156" s="56"/>
      <c r="D156" s="153"/>
      <c r="E156" s="154"/>
      <c r="F156" s="155"/>
      <c r="G156" s="155"/>
      <c r="H156" s="156"/>
      <c r="I156" s="157"/>
      <c r="J156" s="158"/>
      <c r="K156" s="159"/>
    </row>
    <row r="157" spans="1:12" s="1" customFormat="1" ht="12.75" customHeight="1" x14ac:dyDescent="0.2">
      <c r="A157" s="160" t="s">
        <v>202</v>
      </c>
      <c r="B157" s="161"/>
      <c r="C157" s="162"/>
      <c r="D157" s="163"/>
      <c r="E157" s="164"/>
      <c r="F157" s="29" t="s">
        <v>4</v>
      </c>
      <c r="G157" s="165"/>
      <c r="H157" s="166"/>
      <c r="I157" s="167"/>
      <c r="J157" s="168"/>
      <c r="K157" s="169"/>
    </row>
    <row r="158" spans="1:12" ht="12.75" customHeight="1" x14ac:dyDescent="0.2">
      <c r="A158" s="8" t="s">
        <v>203</v>
      </c>
      <c r="B158" s="5"/>
      <c r="C158" s="34"/>
      <c r="D158" s="53"/>
      <c r="E158" s="170"/>
      <c r="F158" s="171"/>
      <c r="G158" s="171"/>
      <c r="H158" s="172"/>
      <c r="I158" s="173"/>
      <c r="J158" s="174"/>
      <c r="K158" s="171"/>
    </row>
    <row r="159" spans="1:12" ht="12.75" customHeight="1" x14ac:dyDescent="0.2">
      <c r="A159" s="8" t="s">
        <v>204</v>
      </c>
      <c r="B159" s="5"/>
      <c r="C159" s="34"/>
      <c r="D159" s="53"/>
      <c r="E159" s="170"/>
      <c r="F159" s="171"/>
      <c r="G159" s="171"/>
      <c r="H159" s="172"/>
      <c r="I159" s="173"/>
      <c r="J159" s="174"/>
      <c r="K159" s="171"/>
    </row>
    <row r="160" spans="1:12" ht="12.75" customHeight="1" x14ac:dyDescent="0.2">
      <c r="A160" s="8"/>
      <c r="B160" s="5"/>
      <c r="C160" s="34"/>
      <c r="D160" s="53"/>
      <c r="E160" s="170"/>
      <c r="F160" s="171"/>
      <c r="G160" s="171"/>
      <c r="H160" s="172"/>
      <c r="I160" s="173"/>
      <c r="J160" s="174"/>
      <c r="K160" s="171"/>
    </row>
    <row r="161" spans="1:12" ht="12.75" customHeight="1" x14ac:dyDescent="0.2">
      <c r="A161" s="11"/>
      <c r="B161" s="5"/>
      <c r="C161" s="80" t="s">
        <v>205</v>
      </c>
      <c r="D161" s="175" t="s">
        <v>206</v>
      </c>
      <c r="E161" s="170"/>
      <c r="F161" s="171"/>
      <c r="G161" s="171"/>
      <c r="H161" s="172"/>
      <c r="I161" s="173"/>
      <c r="J161" s="174"/>
      <c r="K161" s="171"/>
    </row>
    <row r="162" spans="1:12" ht="12.75" customHeight="1" x14ac:dyDescent="0.2">
      <c r="A162" s="11" t="s">
        <v>4</v>
      </c>
      <c r="B162" s="5"/>
      <c r="C162" s="34"/>
      <c r="D162" s="53"/>
      <c r="E162" s="176" t="s">
        <v>207</v>
      </c>
      <c r="F162" s="177"/>
      <c r="G162" s="177"/>
      <c r="H162" s="178"/>
      <c r="I162" s="179"/>
      <c r="J162" s="180"/>
      <c r="K162" s="181"/>
    </row>
    <row r="163" spans="1:12" ht="12.75" customHeight="1" x14ac:dyDescent="0.2">
      <c r="A163" s="8" t="s">
        <v>208</v>
      </c>
      <c r="B163" s="6"/>
      <c r="C163" s="182" t="s">
        <v>4</v>
      </c>
      <c r="D163" s="183">
        <f>D79</f>
        <v>0</v>
      </c>
      <c r="E163" s="184" t="s">
        <v>209</v>
      </c>
      <c r="F163" s="185"/>
      <c r="G163" s="185"/>
      <c r="H163" s="186"/>
      <c r="I163" s="187"/>
      <c r="J163" s="188"/>
      <c r="K163" s="185"/>
    </row>
    <row r="164" spans="1:12" ht="15" customHeight="1" x14ac:dyDescent="0.25">
      <c r="A164" s="416" t="s">
        <v>210</v>
      </c>
      <c r="B164" s="416"/>
      <c r="C164" s="189" t="s">
        <v>4</v>
      </c>
      <c r="D164" s="190">
        <f>'Calculs détaillés'!AJ53</f>
        <v>0</v>
      </c>
      <c r="E164" s="417" t="s">
        <v>211</v>
      </c>
      <c r="F164" s="417"/>
      <c r="G164" s="417"/>
      <c r="H164" s="417"/>
      <c r="I164" s="417"/>
      <c r="J164" s="417"/>
      <c r="K164" s="191" t="s">
        <v>4</v>
      </c>
      <c r="L164" t="s">
        <v>4</v>
      </c>
    </row>
    <row r="165" spans="1:12" ht="12.75" customHeight="1" x14ac:dyDescent="0.2">
      <c r="A165" s="416" t="s">
        <v>212</v>
      </c>
      <c r="B165" s="416"/>
      <c r="C165" s="189" t="s">
        <v>4</v>
      </c>
      <c r="D165" s="190">
        <f>D144</f>
        <v>0</v>
      </c>
      <c r="E165" s="184" t="s">
        <v>213</v>
      </c>
      <c r="F165" s="185"/>
      <c r="G165" s="185"/>
      <c r="H165" s="186"/>
      <c r="I165" s="187"/>
      <c r="J165" s="188"/>
      <c r="K165" s="185"/>
    </row>
    <row r="166" spans="1:12" ht="12.75" customHeight="1" x14ac:dyDescent="0.2">
      <c r="A166" s="11" t="s">
        <v>214</v>
      </c>
      <c r="B166" s="6"/>
      <c r="C166" s="192" t="s">
        <v>4</v>
      </c>
      <c r="D166" s="193">
        <f>SUM(D163:D165)</f>
        <v>0</v>
      </c>
      <c r="E166" s="184" t="s">
        <v>215</v>
      </c>
      <c r="F166" s="185"/>
      <c r="G166" s="185"/>
      <c r="H166" s="186"/>
      <c r="I166" s="187"/>
      <c r="J166" s="188"/>
      <c r="K166" s="185"/>
    </row>
    <row r="167" spans="1:12" ht="12.75" customHeight="1" x14ac:dyDescent="0.2">
      <c r="A167" s="194" t="s">
        <v>4</v>
      </c>
      <c r="B167" s="195"/>
      <c r="C167" s="196"/>
      <c r="D167" s="197"/>
      <c r="E167" s="176" t="s">
        <v>216</v>
      </c>
      <c r="F167" s="177"/>
      <c r="G167" s="177"/>
      <c r="H167" s="178"/>
      <c r="I167" s="198"/>
      <c r="J167" s="180"/>
      <c r="K167" s="199"/>
    </row>
    <row r="168" spans="1:12" ht="12.75" customHeight="1" x14ac:dyDescent="0.2">
      <c r="A168" s="8" t="s">
        <v>94</v>
      </c>
      <c r="B168" s="6"/>
      <c r="C168" s="200">
        <f>'Calculs détaillés'!C53</f>
        <v>0</v>
      </c>
      <c r="D168" s="201" t="s">
        <v>4</v>
      </c>
      <c r="E168" s="184" t="s">
        <v>217</v>
      </c>
      <c r="F168" s="185"/>
      <c r="G168" s="185"/>
      <c r="H168" s="186"/>
      <c r="I168" s="187"/>
      <c r="J168" s="188"/>
      <c r="K168" s="185"/>
      <c r="L168" t="s">
        <v>4</v>
      </c>
    </row>
    <row r="169" spans="1:12" ht="12.75" customHeight="1" x14ac:dyDescent="0.2">
      <c r="A169" s="8" t="s">
        <v>218</v>
      </c>
      <c r="B169" s="6"/>
      <c r="C169" s="200">
        <f>'Calculs détaillés'!D53</f>
        <v>0</v>
      </c>
      <c r="D169" s="201" t="s">
        <v>4</v>
      </c>
      <c r="E169" s="184" t="s">
        <v>219</v>
      </c>
      <c r="F169" s="185"/>
      <c r="G169" s="185"/>
      <c r="H169" s="186"/>
      <c r="I169" s="187"/>
      <c r="J169" s="188"/>
      <c r="K169" s="185"/>
      <c r="L169" t="s">
        <v>4</v>
      </c>
    </row>
    <row r="170" spans="1:12" ht="12.75" customHeight="1" x14ac:dyDescent="0.2">
      <c r="A170" s="8" t="s">
        <v>220</v>
      </c>
      <c r="B170" s="202"/>
      <c r="C170" s="203">
        <f>'Calculs détaillés'!F53</f>
        <v>0</v>
      </c>
      <c r="D170" s="201" t="s">
        <v>4</v>
      </c>
      <c r="E170" s="184" t="s">
        <v>221</v>
      </c>
      <c r="F170" s="185"/>
      <c r="G170" s="185"/>
      <c r="H170" s="186"/>
      <c r="I170" s="187"/>
      <c r="J170" s="188"/>
      <c r="K170" s="185"/>
      <c r="L170" t="s">
        <v>4</v>
      </c>
    </row>
    <row r="171" spans="1:12" ht="12.6" customHeight="1" x14ac:dyDescent="0.2">
      <c r="A171" s="8" t="s">
        <v>222</v>
      </c>
      <c r="B171" s="202"/>
      <c r="C171" s="203">
        <f>'Calculs détaillés'!G53</f>
        <v>0</v>
      </c>
      <c r="D171" s="201"/>
      <c r="E171" s="184" t="s">
        <v>223</v>
      </c>
      <c r="F171" s="185"/>
      <c r="G171" s="185"/>
      <c r="H171" s="186"/>
      <c r="I171" s="187"/>
      <c r="J171" s="188"/>
      <c r="K171" s="185"/>
      <c r="L171" t="s">
        <v>4</v>
      </c>
    </row>
    <row r="172" spans="1:12" ht="22.9" customHeight="1" x14ac:dyDescent="0.2">
      <c r="A172" s="411" t="s">
        <v>224</v>
      </c>
      <c r="B172" s="411"/>
      <c r="C172" s="204">
        <f>'Calculs détaillés'!H53</f>
        <v>0</v>
      </c>
      <c r="D172" s="201" t="s">
        <v>4</v>
      </c>
      <c r="E172" s="184" t="s">
        <v>225</v>
      </c>
      <c r="F172" s="185"/>
      <c r="G172" s="185"/>
      <c r="H172" s="186"/>
      <c r="I172" s="187"/>
      <c r="J172" s="188"/>
      <c r="K172" s="185"/>
      <c r="L172" t="s">
        <v>4</v>
      </c>
    </row>
    <row r="173" spans="1:12" ht="12.75" customHeight="1" x14ac:dyDescent="0.2">
      <c r="A173" s="8" t="s">
        <v>226</v>
      </c>
      <c r="B173" s="6"/>
      <c r="C173" s="200">
        <f>'Calculs détaillés'!E53</f>
        <v>0</v>
      </c>
      <c r="D173" s="201" t="s">
        <v>4</v>
      </c>
      <c r="E173" s="184" t="s">
        <v>227</v>
      </c>
      <c r="F173" s="185"/>
      <c r="G173" s="185"/>
      <c r="H173" s="186"/>
      <c r="I173" s="187"/>
      <c r="J173" s="188"/>
      <c r="K173" s="185"/>
      <c r="L173" t="s">
        <v>4</v>
      </c>
    </row>
    <row r="174" spans="1:12" ht="14.65" customHeight="1" x14ac:dyDescent="0.2">
      <c r="A174" s="8" t="s">
        <v>228</v>
      </c>
      <c r="B174" s="6"/>
      <c r="C174" s="200">
        <v>0</v>
      </c>
      <c r="D174" s="201"/>
      <c r="E174" s="184" t="s">
        <v>229</v>
      </c>
      <c r="F174" s="185"/>
      <c r="G174" s="185"/>
      <c r="H174" s="186"/>
      <c r="I174" s="187"/>
      <c r="J174" s="188"/>
      <c r="K174" s="185"/>
    </row>
    <row r="175" spans="1:12" ht="14.65" customHeight="1" x14ac:dyDescent="0.2">
      <c r="A175" s="8" t="s">
        <v>143</v>
      </c>
      <c r="B175" s="6"/>
      <c r="C175" s="200">
        <f>'Calculs détaillés'!I53</f>
        <v>0</v>
      </c>
      <c r="D175" s="201"/>
      <c r="E175" s="184" t="s">
        <v>144</v>
      </c>
      <c r="F175" s="185"/>
      <c r="G175" s="185"/>
      <c r="H175" s="186"/>
      <c r="I175" s="187"/>
      <c r="J175" s="188"/>
      <c r="K175" s="185"/>
    </row>
    <row r="176" spans="1:12" ht="12.75" customHeight="1" x14ac:dyDescent="0.2">
      <c r="A176" s="11" t="s">
        <v>230</v>
      </c>
      <c r="B176" s="6"/>
      <c r="C176" s="205">
        <f>SUM(C168:C175)</f>
        <v>0</v>
      </c>
      <c r="D176" s="206" t="s">
        <v>4</v>
      </c>
      <c r="E176" s="184" t="s">
        <v>231</v>
      </c>
      <c r="F176" s="185"/>
      <c r="G176" s="185"/>
      <c r="H176" s="186"/>
      <c r="I176" s="187"/>
      <c r="J176" s="188"/>
      <c r="K176" s="185"/>
    </row>
    <row r="177" spans="1:11" ht="12.75" customHeight="1" x14ac:dyDescent="0.2">
      <c r="A177" s="207"/>
      <c r="B177" s="208"/>
      <c r="C177" s="209"/>
      <c r="D177" s="210"/>
      <c r="E177" s="176" t="s">
        <v>232</v>
      </c>
      <c r="F177" s="199"/>
      <c r="G177" s="199"/>
      <c r="H177" s="178"/>
      <c r="I177" s="198"/>
      <c r="J177" s="180"/>
      <c r="K177" s="199"/>
    </row>
    <row r="178" spans="1:11" ht="12.75" customHeight="1" x14ac:dyDescent="0.2">
      <c r="A178" s="11" t="s">
        <v>233</v>
      </c>
      <c r="B178" s="6"/>
      <c r="C178" s="189"/>
      <c r="D178" s="193">
        <f>D166-C176</f>
        <v>0</v>
      </c>
      <c r="E178" s="184"/>
      <c r="F178" s="185"/>
      <c r="G178" s="185"/>
      <c r="H178" s="186"/>
      <c r="I178" s="187"/>
      <c r="J178" s="211" t="s">
        <v>4</v>
      </c>
      <c r="K178" s="212" t="s">
        <v>4</v>
      </c>
    </row>
    <row r="179" spans="1:11" ht="12.75" customHeight="1" x14ac:dyDescent="0.2">
      <c r="A179" s="11" t="s">
        <v>234</v>
      </c>
      <c r="B179" s="213"/>
      <c r="C179" s="214"/>
      <c r="D179" s="193">
        <f>'Calculs détaillés'!AU53</f>
        <v>0</v>
      </c>
      <c r="E179" s="184" t="s">
        <v>235</v>
      </c>
      <c r="F179" s="185"/>
      <c r="G179" s="185"/>
      <c r="H179" s="186"/>
      <c r="I179" s="187"/>
      <c r="J179" s="211"/>
      <c r="K179" s="212"/>
    </row>
    <row r="180" spans="1:11" ht="12.75" customHeight="1" x14ac:dyDescent="0.2">
      <c r="A180" s="11" t="s">
        <v>236</v>
      </c>
      <c r="B180" s="6"/>
      <c r="C180" s="189"/>
      <c r="D180" s="193">
        <f>D178+D179</f>
        <v>0</v>
      </c>
      <c r="E180" s="184"/>
      <c r="F180" s="185"/>
      <c r="G180" s="185"/>
      <c r="H180" s="186"/>
      <c r="I180" s="187"/>
      <c r="J180" s="211"/>
      <c r="K180" s="212"/>
    </row>
    <row r="181" spans="1:11" ht="12.75" customHeight="1" x14ac:dyDescent="0.2">
      <c r="A181" s="194"/>
      <c r="B181" s="208"/>
      <c r="C181" s="196"/>
      <c r="D181" s="210"/>
      <c r="E181" s="176" t="s">
        <v>237</v>
      </c>
      <c r="F181" s="199"/>
      <c r="G181" s="199"/>
      <c r="H181" s="178"/>
      <c r="I181" s="198"/>
      <c r="J181" s="180"/>
      <c r="K181" s="199"/>
    </row>
    <row r="182" spans="1:11" ht="12.75" customHeight="1" x14ac:dyDescent="0.2">
      <c r="A182" s="11" t="s">
        <v>238</v>
      </c>
      <c r="B182" s="6"/>
      <c r="C182" s="189"/>
      <c r="D182" s="193"/>
      <c r="E182" s="176" t="s">
        <v>239</v>
      </c>
      <c r="F182" s="177"/>
      <c r="G182" s="177"/>
      <c r="H182" s="215"/>
      <c r="I182" s="216"/>
      <c r="J182" s="217"/>
      <c r="K182" s="177"/>
    </row>
    <row r="183" spans="1:11" ht="12.75" customHeight="1" x14ac:dyDescent="0.2">
      <c r="A183" s="8" t="s">
        <v>240</v>
      </c>
      <c r="B183" s="6"/>
      <c r="C183" s="204">
        <f>D128</f>
        <v>0</v>
      </c>
      <c r="D183" s="201" t="e">
        <f>C183/C189</f>
        <v>#DIV/0!</v>
      </c>
      <c r="E183" s="184" t="s">
        <v>241</v>
      </c>
      <c r="F183" s="185"/>
      <c r="G183" s="185"/>
      <c r="H183" s="186"/>
      <c r="I183" s="187"/>
      <c r="J183" s="188"/>
      <c r="K183" s="185"/>
    </row>
    <row r="184" spans="1:11" ht="12.75" customHeight="1" x14ac:dyDescent="0.2">
      <c r="A184" s="8" t="s">
        <v>242</v>
      </c>
      <c r="B184" s="6"/>
      <c r="C184" s="200">
        <f>'Calculs détaillés'!AQ53</f>
        <v>0</v>
      </c>
      <c r="D184" s="201" t="e">
        <f>C184/C189</f>
        <v>#DIV/0!</v>
      </c>
      <c r="E184" s="184" t="s">
        <v>243</v>
      </c>
      <c r="F184" s="185"/>
      <c r="G184" s="185"/>
      <c r="H184" s="186"/>
      <c r="I184" s="187"/>
      <c r="J184" s="188"/>
      <c r="K184" s="185"/>
    </row>
    <row r="185" spans="1:11" ht="12.75" customHeight="1" x14ac:dyDescent="0.2">
      <c r="A185" s="8" t="s">
        <v>244</v>
      </c>
      <c r="B185" s="6"/>
      <c r="C185" s="200">
        <f>'Calculs détaillés'!AR53</f>
        <v>0</v>
      </c>
      <c r="D185" s="201" t="e">
        <f>C185/C189</f>
        <v>#DIV/0!</v>
      </c>
      <c r="E185" s="184" t="s">
        <v>245</v>
      </c>
      <c r="F185" s="185"/>
      <c r="G185" s="185"/>
      <c r="H185" s="186"/>
      <c r="I185" s="187"/>
      <c r="J185" s="188"/>
      <c r="K185" s="185"/>
    </row>
    <row r="186" spans="1:11" ht="12.75" customHeight="1" x14ac:dyDescent="0.2">
      <c r="A186" s="1" t="s">
        <v>246</v>
      </c>
      <c r="C186" s="218">
        <v>0</v>
      </c>
      <c r="D186" s="219" t="e">
        <f>C186/C189</f>
        <v>#DIV/0!</v>
      </c>
      <c r="E186" s="184" t="s">
        <v>247</v>
      </c>
      <c r="F186" s="38"/>
      <c r="G186" s="38"/>
      <c r="H186" s="38"/>
      <c r="I186" s="38"/>
      <c r="J186" s="38"/>
      <c r="K186" s="38"/>
    </row>
    <row r="187" spans="1:11" ht="12.75" customHeight="1" x14ac:dyDescent="0.2">
      <c r="A187" s="1" t="s">
        <v>248</v>
      </c>
      <c r="C187" s="218">
        <v>0</v>
      </c>
      <c r="D187" s="219">
        <v>0</v>
      </c>
      <c r="E187" s="184" t="s">
        <v>249</v>
      </c>
      <c r="F187" s="38"/>
      <c r="G187" s="38"/>
      <c r="H187" s="38"/>
      <c r="I187" s="38"/>
      <c r="J187" s="38"/>
      <c r="K187" s="38"/>
    </row>
    <row r="188" spans="1:11" ht="12.75" customHeight="1" x14ac:dyDescent="0.2">
      <c r="A188" s="1" t="s">
        <v>250</v>
      </c>
      <c r="C188" s="218">
        <v>0</v>
      </c>
      <c r="D188" s="219">
        <v>0</v>
      </c>
      <c r="E188" s="184" t="s">
        <v>251</v>
      </c>
      <c r="F188" s="38"/>
      <c r="G188" s="38"/>
      <c r="H188" s="38"/>
      <c r="I188" s="38"/>
      <c r="J188" s="38"/>
      <c r="K188" s="38"/>
    </row>
    <row r="189" spans="1:11" ht="12.75" customHeight="1" x14ac:dyDescent="0.2">
      <c r="A189" s="11" t="s">
        <v>252</v>
      </c>
      <c r="B189" s="6"/>
      <c r="C189" s="220">
        <f>SUM(C183:C188)</f>
        <v>0</v>
      </c>
      <c r="D189" s="201" t="s">
        <v>4</v>
      </c>
      <c r="E189" s="141"/>
      <c r="F189" s="221"/>
      <c r="G189" s="221"/>
      <c r="H189" s="143"/>
      <c r="I189" s="222"/>
      <c r="J189" s="145"/>
      <c r="K189" s="221"/>
    </row>
    <row r="190" spans="1:11" ht="12.75" customHeight="1" x14ac:dyDescent="0.2">
      <c r="A190" s="194" t="s">
        <v>4</v>
      </c>
      <c r="B190" s="208"/>
      <c r="C190" s="223"/>
      <c r="D190" s="224"/>
      <c r="E190" s="154"/>
      <c r="F190" s="225"/>
      <c r="G190" s="225"/>
      <c r="H190" s="156"/>
      <c r="I190" s="226"/>
      <c r="J190" s="158"/>
      <c r="K190" s="225"/>
    </row>
    <row r="191" spans="1:11" ht="12.75" customHeight="1" x14ac:dyDescent="0.2">
      <c r="A191" s="11" t="s">
        <v>253</v>
      </c>
      <c r="B191" s="6"/>
      <c r="C191" s="34"/>
      <c r="D191" s="193">
        <f>D180-C189</f>
        <v>0</v>
      </c>
      <c r="E191" s="154"/>
      <c r="F191" s="225"/>
      <c r="G191" s="225"/>
      <c r="H191" s="156"/>
      <c r="I191" s="226"/>
      <c r="J191" s="158"/>
      <c r="K191" s="225"/>
    </row>
    <row r="192" spans="1:11" ht="12.75" customHeight="1" x14ac:dyDescent="0.2">
      <c r="A192" s="194"/>
      <c r="B192" s="208"/>
      <c r="C192" s="227"/>
      <c r="D192" s="210" t="s">
        <v>4</v>
      </c>
      <c r="E192" s="154"/>
      <c r="F192" s="225"/>
      <c r="G192" s="225"/>
      <c r="H192" s="156"/>
      <c r="I192" s="226"/>
      <c r="J192" s="158"/>
      <c r="K192" s="225"/>
    </row>
    <row r="193" spans="1:11" ht="12.75" customHeight="1" x14ac:dyDescent="0.2">
      <c r="A193" s="11"/>
      <c r="B193" s="6"/>
      <c r="C193" s="34"/>
      <c r="D193" s="193"/>
      <c r="E193" s="154" t="s">
        <v>254</v>
      </c>
      <c r="K193" s="225"/>
    </row>
    <row r="194" spans="1:11" ht="12.75" customHeight="1" x14ac:dyDescent="0.2">
      <c r="A194" s="11" t="s">
        <v>255</v>
      </c>
      <c r="B194" s="6"/>
      <c r="C194" s="34"/>
      <c r="D194" s="228">
        <f>D191</f>
        <v>0</v>
      </c>
      <c r="E194" s="141" t="s">
        <v>256</v>
      </c>
      <c r="F194" s="221"/>
      <c r="G194" s="221"/>
      <c r="H194" s="143"/>
      <c r="I194" s="222"/>
      <c r="J194" s="145"/>
      <c r="K194" s="142"/>
    </row>
    <row r="195" spans="1:11" ht="12.75" customHeight="1" x14ac:dyDescent="0.2">
      <c r="A195" s="11"/>
      <c r="B195" s="6"/>
      <c r="C195" s="34"/>
      <c r="D195" s="229"/>
      <c r="E195" s="141" t="s">
        <v>257</v>
      </c>
      <c r="F195" s="221"/>
      <c r="G195" s="221"/>
      <c r="H195" s="143"/>
      <c r="I195" s="222"/>
      <c r="J195" s="145"/>
      <c r="K195" s="142"/>
    </row>
    <row r="196" spans="1:11" ht="12.75" customHeight="1" x14ac:dyDescent="0.2">
      <c r="A196" s="11"/>
      <c r="B196" s="6"/>
      <c r="C196" s="34"/>
      <c r="D196" s="230"/>
      <c r="E196" s="141" t="s">
        <v>258</v>
      </c>
      <c r="F196" s="142"/>
      <c r="G196" s="142"/>
      <c r="H196" s="143"/>
      <c r="I196" s="144"/>
      <c r="J196" s="145"/>
      <c r="K196" s="231">
        <f>'Calculs détaillés'!AS54</f>
        <v>0</v>
      </c>
    </row>
    <row r="197" spans="1:11" ht="12.75" customHeight="1" x14ac:dyDescent="0.2">
      <c r="A197" s="11" t="s">
        <v>259</v>
      </c>
      <c r="B197" s="6"/>
      <c r="C197" s="34"/>
      <c r="D197" s="232">
        <f>IF(D194&lt;0,IF(ABS(D194)&lt;K196,D194,0),0)</f>
        <v>0</v>
      </c>
      <c r="E197" s="138" t="s">
        <v>260</v>
      </c>
      <c r="F197" s="142"/>
      <c r="G197" s="142"/>
      <c r="H197" s="143"/>
      <c r="I197" s="144"/>
      <c r="J197" s="145"/>
      <c r="K197" s="233"/>
    </row>
    <row r="198" spans="1:11" ht="12.75" customHeight="1" x14ac:dyDescent="0.2">
      <c r="A198" s="11" t="s">
        <v>261</v>
      </c>
      <c r="B198" s="6"/>
      <c r="C198" s="34"/>
      <c r="D198" s="234" t="e">
        <f>C189/D180</f>
        <v>#DIV/0!</v>
      </c>
      <c r="E198" s="235" t="s">
        <v>262</v>
      </c>
      <c r="F198" s="221"/>
      <c r="G198" s="221"/>
      <c r="H198" s="143"/>
      <c r="I198" s="222"/>
      <c r="J198" s="145"/>
      <c r="K198" s="221"/>
    </row>
    <row r="199" spans="1:11" ht="12.75" customHeight="1" x14ac:dyDescent="0.2">
      <c r="A199" s="11" t="s">
        <v>263</v>
      </c>
      <c r="B199" s="6"/>
      <c r="C199" s="34"/>
      <c r="D199" s="234" t="e">
        <f>D127/D180</f>
        <v>#DIV/0!</v>
      </c>
      <c r="E199" s="141" t="s">
        <v>264</v>
      </c>
      <c r="F199" s="221"/>
      <c r="G199" s="221"/>
      <c r="H199" s="143"/>
      <c r="I199" s="222"/>
      <c r="J199" s="145"/>
      <c r="K199" s="221"/>
    </row>
    <row r="200" spans="1:11" ht="12.75" customHeight="1" x14ac:dyDescent="0.2">
      <c r="A200" s="11" t="s">
        <v>265</v>
      </c>
      <c r="B200" s="6"/>
      <c r="C200" s="34"/>
      <c r="D200" s="234" t="e">
        <f>D127/C189</f>
        <v>#DIV/0!</v>
      </c>
      <c r="E200" s="141" t="s">
        <v>266</v>
      </c>
      <c r="F200" s="221"/>
      <c r="G200" s="221"/>
      <c r="H200" s="143"/>
      <c r="I200" s="222"/>
      <c r="J200" s="145"/>
      <c r="K200" s="221"/>
    </row>
    <row r="201" spans="1:11" ht="12.75" customHeight="1" x14ac:dyDescent="0.2">
      <c r="A201" t="s">
        <v>4</v>
      </c>
      <c r="B201" s="6"/>
      <c r="C201" s="34"/>
      <c r="D201" s="230"/>
      <c r="E201" s="236"/>
      <c r="F201" s="237"/>
      <c r="G201" s="237"/>
      <c r="H201" s="238"/>
      <c r="I201" s="239"/>
      <c r="J201" s="240"/>
      <c r="K201" s="237"/>
    </row>
    <row r="202" spans="1:11" ht="12.75" customHeight="1" x14ac:dyDescent="0.2">
      <c r="A202" s="1" t="s">
        <v>267</v>
      </c>
      <c r="B202" s="1"/>
      <c r="C202" s="1"/>
      <c r="D202" s="1"/>
      <c r="E202" s="1"/>
    </row>
    <row r="203" spans="1:11" ht="12.75" customHeight="1" x14ac:dyDescent="0.2">
      <c r="A203" s="44" t="s">
        <v>4</v>
      </c>
      <c r="B203" s="44"/>
      <c r="C203" s="44"/>
      <c r="D203" s="44" t="s">
        <v>4</v>
      </c>
      <c r="E203" s="241" t="s">
        <v>4</v>
      </c>
      <c r="F203" s="241"/>
      <c r="G203" s="241"/>
      <c r="H203" s="241"/>
      <c r="I203" s="241"/>
      <c r="J203" s="44"/>
      <c r="K203" s="44"/>
    </row>
    <row r="204" spans="1:11" ht="12.75" customHeight="1" x14ac:dyDescent="0.2">
      <c r="A204" s="44" t="s">
        <v>4</v>
      </c>
      <c r="B204" s="44"/>
      <c r="C204" s="44"/>
      <c r="D204" s="44" t="s">
        <v>4</v>
      </c>
      <c r="E204" s="241" t="s">
        <v>4</v>
      </c>
      <c r="F204" s="241"/>
      <c r="G204" s="241"/>
      <c r="H204" s="241"/>
      <c r="I204" s="241"/>
      <c r="J204" s="44"/>
      <c r="K204" s="44"/>
    </row>
    <row r="205" spans="1:11" ht="12.75" customHeight="1" x14ac:dyDescent="0.2">
      <c r="A205" s="44" t="s">
        <v>4</v>
      </c>
      <c r="B205" s="44"/>
      <c r="C205" s="44"/>
      <c r="D205" s="44" t="s">
        <v>4</v>
      </c>
      <c r="E205" s="44"/>
      <c r="F205" s="44"/>
      <c r="G205" s="44"/>
      <c r="H205" s="44"/>
      <c r="I205" s="44"/>
      <c r="J205" s="44"/>
      <c r="K205" s="44"/>
    </row>
  </sheetData>
  <sheetProtection selectLockedCells="1" selectUnlockedCells="1"/>
  <mergeCells count="31">
    <mergeCell ref="A172:B172"/>
    <mergeCell ref="E105:J105"/>
    <mergeCell ref="E106:J106"/>
    <mergeCell ref="A125:B125"/>
    <mergeCell ref="A131:C131"/>
    <mergeCell ref="J131:J134"/>
    <mergeCell ref="E143:K143"/>
    <mergeCell ref="A147:B147"/>
    <mergeCell ref="A164:B164"/>
    <mergeCell ref="E164:J164"/>
    <mergeCell ref="A165:B165"/>
    <mergeCell ref="K131:K134"/>
    <mergeCell ref="I132:I134"/>
    <mergeCell ref="E75:I75"/>
    <mergeCell ref="E83:J83"/>
    <mergeCell ref="E84:J84"/>
    <mergeCell ref="B86:C86"/>
    <mergeCell ref="A92:C92"/>
    <mergeCell ref="E103:J103"/>
    <mergeCell ref="C53:K53"/>
    <mergeCell ref="D62:F62"/>
    <mergeCell ref="A65:C65"/>
    <mergeCell ref="C71:H71"/>
    <mergeCell ref="A73:C73"/>
    <mergeCell ref="E73:K73"/>
    <mergeCell ref="C51:K51"/>
    <mergeCell ref="A1:B1"/>
    <mergeCell ref="A2:K2"/>
    <mergeCell ref="A4:K4"/>
    <mergeCell ref="A5:K5"/>
    <mergeCell ref="C50:K50"/>
  </mergeCells>
  <hyperlinks>
    <hyperlink ref="C14" r:id="rId1" xr:uid="{7CDAF68C-3A51-4191-AAF9-BC5AB9AE7E95}"/>
    <hyperlink ref="C19" r:id="rId2" xr:uid="{7A315115-E6E8-43D3-857A-5FB03A540B48}"/>
    <hyperlink ref="C21" r:id="rId3" xr:uid="{089BDE02-88EA-4401-BD85-9DE62600FD7D}"/>
    <hyperlink ref="C31" r:id="rId4" xr:uid="{D02A4090-D495-4A30-9E0D-E9931FC6CBDA}"/>
    <hyperlink ref="C32" r:id="rId5" location="LEGIARTI000006825180" xr:uid="{B888CF2F-F211-4247-B4A3-022B0915C0A4}"/>
    <hyperlink ref="C33" r:id="rId6" location="LEGIARTI000021393710" xr:uid="{47B8E155-ED4F-4D0F-9472-B2D8DA9F9DF3}"/>
    <hyperlink ref="C34" r:id="rId7" location="LEGIARTI000006899037" xr:uid="{5E3C81C1-E244-437C-90D7-F2A75F545547}"/>
    <hyperlink ref="C35" r:id="rId8" xr:uid="{252523EF-F03C-4AB1-83D0-D85E3F53BB70}"/>
    <hyperlink ref="K84" r:id="rId9" xr:uid="{B61887D1-92E9-437B-8581-D6BBA6822A12}"/>
    <hyperlink ref="K98" r:id="rId10" xr:uid="{B71E967B-6702-416E-A23B-D14FBDF75F5D}"/>
    <hyperlink ref="K99" r:id="rId11" xr:uid="{C2C24EF3-A9DC-4435-AD3D-6885CCC4485E}"/>
    <hyperlink ref="K147" r:id="rId12" xr:uid="{A187BB5F-8A82-4D3E-B2F6-95B5271DF1EF}"/>
    <hyperlink ref="K149" r:id="rId13" xr:uid="{CCF0C1E6-A333-453C-9D6A-F07091605E10}"/>
    <hyperlink ref="K151" r:id="rId14" xr:uid="{5C29E4C5-FAFF-4C66-951A-60EBEE922618}"/>
    <hyperlink ref="K152" r:id="rId15" xr:uid="{77422B6E-1333-46E8-A28A-39586C2266E3}"/>
    <hyperlink ref="K153" r:id="rId16" xr:uid="{3A4DDC07-56A3-4314-AEE6-9686121089E2}"/>
    <hyperlink ref="K154" r:id="rId17" xr:uid="{275856BA-917F-49A3-8443-6C74D300C421}"/>
  </hyperlinks>
  <printOptions horizontalCentered="1" verticalCentered="1"/>
  <pageMargins left="0.19652777777777777" right="0.19652777777777777" top="0.78749999999999998" bottom="0.78749999999999998" header="0.51180555555555551" footer="0.51180555555555551"/>
  <pageSetup paperSize="9" scale="44" firstPageNumber="0" orientation="portrait" r:id="rId18"/>
  <headerFooter alignWithMargins="0"/>
  <rowBreaks count="2" manualBreakCount="2">
    <brk id="113" max="16383" man="1"/>
    <brk id="156" max="16383" man="1"/>
  </rowBreaks>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CC4-0C7F-43DE-B847-D7F7207C23EF}">
  <sheetPr>
    <pageSetUpPr fitToPage="1"/>
  </sheetPr>
  <dimension ref="A1:AX85"/>
  <sheetViews>
    <sheetView defaultGridColor="0" view="pageBreakPreview" colorId="31" zoomScaleSheetLayoutView="100" workbookViewId="0">
      <selection activeCell="S2" sqref="S2"/>
    </sheetView>
  </sheetViews>
  <sheetFormatPr baseColWidth="10" defaultRowHeight="12.75" customHeight="1" x14ac:dyDescent="0.2"/>
  <cols>
    <col min="1" max="2" width="10.28515625" customWidth="1"/>
    <col min="3" max="3" width="12.85546875" customWidth="1"/>
    <col min="4" max="4" width="10.28515625" customWidth="1"/>
    <col min="5" max="5" width="12.7109375" customWidth="1"/>
    <col min="6" max="6" width="9" customWidth="1"/>
    <col min="7" max="7" width="12.7109375" customWidth="1"/>
    <col min="8" max="8" width="11.28515625" customWidth="1"/>
    <col min="9" max="12" width="10.7109375" customWidth="1"/>
    <col min="13" max="14" width="10.42578125" customWidth="1"/>
    <col min="15" max="15" width="12.7109375" customWidth="1"/>
    <col min="16" max="18" width="10.42578125" customWidth="1"/>
    <col min="19" max="20" width="10.140625" customWidth="1"/>
    <col min="21" max="21" width="11.7109375" customWidth="1"/>
    <col min="22" max="24" width="10.140625" customWidth="1"/>
    <col min="25" max="26" width="9.28515625" customWidth="1"/>
    <col min="27" max="27" width="12.5703125" customWidth="1"/>
    <col min="28" max="30" width="12" customWidth="1"/>
    <col min="31" max="32" width="9.28515625" customWidth="1"/>
    <col min="33" max="33" width="11.7109375" customWidth="1"/>
    <col min="34" max="34" width="11.140625" customWidth="1"/>
    <col min="35" max="35" width="10.42578125" customWidth="1"/>
    <col min="37" max="37" width="9.7109375" customWidth="1"/>
    <col min="38" max="38" width="10.5703125" customWidth="1"/>
    <col min="40" max="40" width="11.28515625" customWidth="1"/>
    <col min="41" max="42" width="9.7109375" customWidth="1"/>
    <col min="43" max="43" width="11.85546875" customWidth="1"/>
    <col min="44" max="45" width="12.85546875" customWidth="1"/>
    <col min="46" max="46" width="11.42578125" customWidth="1"/>
    <col min="47" max="47" width="12" customWidth="1"/>
    <col min="48" max="48" width="12.140625" customWidth="1"/>
  </cols>
  <sheetData>
    <row r="1" spans="1:50" ht="12.75" customHeight="1" x14ac:dyDescent="0.2">
      <c r="A1" s="89" t="s">
        <v>268</v>
      </c>
      <c r="B1" s="242"/>
      <c r="C1" s="91"/>
      <c r="D1" s="91"/>
      <c r="E1" s="91"/>
      <c r="F1" s="91"/>
      <c r="H1" s="91"/>
      <c r="I1" s="91"/>
      <c r="L1" s="243"/>
      <c r="M1" s="91"/>
      <c r="N1" s="91"/>
      <c r="O1" s="91"/>
      <c r="P1" s="91"/>
      <c r="Q1" s="91"/>
      <c r="R1" s="91"/>
      <c r="S1" s="91"/>
      <c r="T1" s="91"/>
      <c r="U1" s="91"/>
      <c r="V1" s="91"/>
      <c r="W1" s="91"/>
      <c r="X1" s="91"/>
      <c r="Y1" s="91"/>
      <c r="Z1" s="91"/>
      <c r="AA1" s="91"/>
      <c r="AB1" s="91"/>
      <c r="AC1" s="91"/>
      <c r="AD1" s="91"/>
      <c r="AE1" t="s">
        <v>4</v>
      </c>
      <c r="AF1" s="244"/>
      <c r="AG1" s="244"/>
      <c r="AH1" s="244"/>
      <c r="AI1" s="91"/>
      <c r="AJ1" s="91"/>
    </row>
    <row r="2" spans="1:50" ht="39" customHeight="1" x14ac:dyDescent="0.2">
      <c r="A2" s="1"/>
      <c r="B2" s="418" t="s">
        <v>269</v>
      </c>
      <c r="C2" s="418"/>
      <c r="D2" s="245">
        <f>'Test de compensation'!D151</f>
        <v>0.02</v>
      </c>
      <c r="E2" s="419" t="s">
        <v>270</v>
      </c>
      <c r="F2" s="419"/>
      <c r="G2" s="246">
        <f>'Test de compensation'!D98+'Test de compensation'!D99</f>
        <v>0.03</v>
      </c>
      <c r="H2" s="247" t="s">
        <v>271</v>
      </c>
      <c r="I2" s="247"/>
      <c r="J2" s="248">
        <f>'Test de compensation'!D149</f>
        <v>0.02</v>
      </c>
      <c r="K2" s="1"/>
      <c r="L2" s="1"/>
      <c r="M2" s="1" t="s">
        <v>272</v>
      </c>
      <c r="N2" s="1"/>
      <c r="O2" s="1"/>
      <c r="P2" s="1"/>
      <c r="Q2" s="1"/>
      <c r="R2" s="1"/>
      <c r="S2" s="102">
        <f>'Test de compensation'!D139</f>
        <v>0</v>
      </c>
      <c r="T2" s="102"/>
      <c r="U2" s="102"/>
      <c r="V2" s="102"/>
      <c r="W2" s="102"/>
      <c r="X2" s="102"/>
      <c r="Y2" s="1"/>
      <c r="Z2" s="1"/>
      <c r="AA2" s="1"/>
      <c r="AB2" s="1"/>
      <c r="AC2" s="1"/>
      <c r="AD2" s="1"/>
      <c r="AE2" s="249"/>
      <c r="AF2" s="1"/>
      <c r="AG2" s="1"/>
      <c r="AH2" s="1"/>
      <c r="AI2" s="1"/>
      <c r="AJ2" s="1"/>
    </row>
    <row r="3" spans="1:50" ht="12.75" customHeight="1" x14ac:dyDescent="0.2">
      <c r="A3" s="1"/>
      <c r="B3" s="1"/>
      <c r="C3" s="1"/>
      <c r="D3" s="246"/>
      <c r="E3" s="110"/>
      <c r="F3" s="110"/>
      <c r="G3" s="110"/>
      <c r="H3" s="110"/>
      <c r="I3" s="110"/>
      <c r="J3" s="1"/>
      <c r="K3" s="1"/>
      <c r="L3" s="1"/>
      <c r="M3" s="1" t="s">
        <v>273</v>
      </c>
      <c r="N3" s="1"/>
      <c r="O3" s="1"/>
      <c r="P3" s="1"/>
      <c r="Q3" s="1"/>
      <c r="R3" s="1"/>
      <c r="S3" s="250">
        <f>'Test de compensation'!D148</f>
        <v>25</v>
      </c>
      <c r="T3" s="102"/>
      <c r="U3" s="102"/>
      <c r="V3" s="102"/>
      <c r="W3" s="102"/>
      <c r="X3" s="102"/>
      <c r="Y3" s="1" t="s">
        <v>274</v>
      </c>
      <c r="Z3" s="1"/>
      <c r="AA3" s="1"/>
      <c r="AB3" s="1"/>
      <c r="AC3" s="1"/>
      <c r="AD3" s="1"/>
      <c r="AE3" s="251">
        <f>S3</f>
        <v>25</v>
      </c>
      <c r="AF3" s="251"/>
      <c r="AG3" s="251"/>
      <c r="AH3" s="1"/>
      <c r="AI3" s="1"/>
      <c r="AJ3" s="1"/>
    </row>
    <row r="4" spans="1:50" ht="12.75" customHeight="1" x14ac:dyDescent="0.2">
      <c r="A4" s="1"/>
      <c r="B4" s="1"/>
      <c r="C4" s="420" t="s">
        <v>275</v>
      </c>
      <c r="D4" s="420"/>
      <c r="E4" s="420"/>
      <c r="F4" s="420"/>
      <c r="G4" s="420"/>
      <c r="H4" s="420"/>
      <c r="I4" s="420"/>
      <c r="J4" s="420"/>
      <c r="K4" s="252" t="s">
        <v>206</v>
      </c>
      <c r="L4" s="252" t="s">
        <v>4</v>
      </c>
      <c r="M4" s="421" t="s">
        <v>4</v>
      </c>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0" t="s">
        <v>276</v>
      </c>
      <c r="AP4" s="420"/>
      <c r="AQ4" s="420"/>
      <c r="AR4" s="420"/>
      <c r="AS4" s="420"/>
      <c r="AT4" s="253"/>
      <c r="AU4" s="254" t="s">
        <v>277</v>
      </c>
      <c r="AV4" s="254" t="s">
        <v>278</v>
      </c>
      <c r="AW4" s="255" t="s">
        <v>4</v>
      </c>
    </row>
    <row r="5" spans="1:50" ht="57" customHeight="1" x14ac:dyDescent="0.2">
      <c r="A5" s="1"/>
      <c r="B5" s="1"/>
      <c r="C5" s="256" t="s">
        <v>279</v>
      </c>
      <c r="D5" s="257" t="s">
        <v>280</v>
      </c>
      <c r="E5" s="258" t="s">
        <v>281</v>
      </c>
      <c r="F5" s="258" t="s">
        <v>282</v>
      </c>
      <c r="G5" s="258" t="s">
        <v>283</v>
      </c>
      <c r="H5" s="258" t="s">
        <v>284</v>
      </c>
      <c r="I5" s="258" t="s">
        <v>143</v>
      </c>
      <c r="J5" s="259" t="s">
        <v>285</v>
      </c>
      <c r="K5" s="260"/>
      <c r="L5" s="430" t="s">
        <v>286</v>
      </c>
      <c r="M5" s="430"/>
      <c r="N5" s="430"/>
      <c r="O5" s="430"/>
      <c r="P5" s="430"/>
      <c r="Q5" s="258"/>
      <c r="R5" s="431" t="s">
        <v>287</v>
      </c>
      <c r="S5" s="431"/>
      <c r="T5" s="431"/>
      <c r="U5" s="431"/>
      <c r="V5" s="431"/>
      <c r="W5" s="262"/>
      <c r="X5" s="430" t="s">
        <v>288</v>
      </c>
      <c r="Y5" s="430"/>
      <c r="Z5" s="430"/>
      <c r="AA5" s="430"/>
      <c r="AB5" s="430"/>
      <c r="AC5" s="262"/>
      <c r="AD5" s="430" t="s">
        <v>289</v>
      </c>
      <c r="AE5" s="430"/>
      <c r="AF5" s="430"/>
      <c r="AG5" s="430"/>
      <c r="AH5" s="430"/>
      <c r="AI5" s="432" t="s">
        <v>442</v>
      </c>
      <c r="AJ5" s="432"/>
      <c r="AK5" s="263" t="s">
        <v>290</v>
      </c>
      <c r="AL5" s="264" t="s">
        <v>291</v>
      </c>
      <c r="AM5" s="265" t="s">
        <v>292</v>
      </c>
      <c r="AN5" s="265" t="s">
        <v>293</v>
      </c>
      <c r="AO5" s="261" t="s">
        <v>294</v>
      </c>
      <c r="AP5" s="266" t="s">
        <v>295</v>
      </c>
      <c r="AQ5" s="423" t="s">
        <v>296</v>
      </c>
      <c r="AR5" s="423"/>
      <c r="AS5" s="267" t="s">
        <v>285</v>
      </c>
      <c r="AT5" s="268"/>
      <c r="AU5" s="269"/>
      <c r="AV5" s="269"/>
      <c r="AW5" s="270"/>
    </row>
    <row r="6" spans="1:50" ht="69.75" customHeight="1" x14ac:dyDescent="0.2">
      <c r="A6" s="54" t="s">
        <v>297</v>
      </c>
      <c r="B6" s="271" t="s">
        <v>298</v>
      </c>
      <c r="C6" s="272" t="s">
        <v>299</v>
      </c>
      <c r="D6" s="273" t="s">
        <v>300</v>
      </c>
      <c r="E6" s="273" t="s">
        <v>301</v>
      </c>
      <c r="F6" s="274" t="s">
        <v>302</v>
      </c>
      <c r="G6" s="274" t="s">
        <v>303</v>
      </c>
      <c r="H6" s="273" t="s">
        <v>304</v>
      </c>
      <c r="I6" s="273" t="s">
        <v>143</v>
      </c>
      <c r="J6" s="275" t="s">
        <v>305</v>
      </c>
      <c r="K6" s="276" t="s">
        <v>297</v>
      </c>
      <c r="L6" s="159" t="s">
        <v>306</v>
      </c>
      <c r="M6" s="273" t="s">
        <v>307</v>
      </c>
      <c r="N6" s="277" t="s">
        <v>308</v>
      </c>
      <c r="O6" s="273" t="s">
        <v>309</v>
      </c>
      <c r="P6" s="278" t="s">
        <v>310</v>
      </c>
      <c r="Q6" s="273" t="s">
        <v>297</v>
      </c>
      <c r="R6" s="273" t="s">
        <v>306</v>
      </c>
      <c r="S6" s="273" t="s">
        <v>307</v>
      </c>
      <c r="T6" s="277" t="s">
        <v>308</v>
      </c>
      <c r="U6" s="273" t="s">
        <v>309</v>
      </c>
      <c r="V6" s="278" t="s">
        <v>310</v>
      </c>
      <c r="W6" s="273" t="s">
        <v>297</v>
      </c>
      <c r="X6" s="273" t="s">
        <v>306</v>
      </c>
      <c r="Y6" s="273" t="s">
        <v>307</v>
      </c>
      <c r="Z6" s="277" t="s">
        <v>308</v>
      </c>
      <c r="AA6" s="273" t="s">
        <v>309</v>
      </c>
      <c r="AB6" s="278" t="s">
        <v>310</v>
      </c>
      <c r="AC6" s="273" t="s">
        <v>297</v>
      </c>
      <c r="AD6" s="273" t="s">
        <v>306</v>
      </c>
      <c r="AE6" s="273" t="s">
        <v>307</v>
      </c>
      <c r="AF6" s="277" t="s">
        <v>308</v>
      </c>
      <c r="AG6" s="273" t="s">
        <v>309</v>
      </c>
      <c r="AH6" s="273" t="s">
        <v>310</v>
      </c>
      <c r="AI6" s="279" t="s">
        <v>311</v>
      </c>
      <c r="AJ6" s="389" t="s">
        <v>446</v>
      </c>
      <c r="AK6" s="280" t="s">
        <v>312</v>
      </c>
      <c r="AL6" s="281"/>
      <c r="AM6" s="282" t="s">
        <v>214</v>
      </c>
      <c r="AN6" s="282" t="s">
        <v>313</v>
      </c>
      <c r="AO6" s="280" t="s">
        <v>314</v>
      </c>
      <c r="AP6" s="281" t="s">
        <v>315</v>
      </c>
      <c r="AQ6" s="281" t="s">
        <v>316</v>
      </c>
      <c r="AR6" s="281" t="s">
        <v>317</v>
      </c>
      <c r="AS6" s="283" t="s">
        <v>4</v>
      </c>
      <c r="AT6" s="283"/>
      <c r="AU6" s="284" t="s">
        <v>234</v>
      </c>
      <c r="AV6" s="283" t="s">
        <v>236</v>
      </c>
      <c r="AW6" s="275" t="s">
        <v>4</v>
      </c>
      <c r="AX6" s="285" t="s">
        <v>4</v>
      </c>
    </row>
    <row r="7" spans="1:50" ht="12.75" customHeight="1" x14ac:dyDescent="0.2">
      <c r="A7" s="7">
        <v>1</v>
      </c>
      <c r="B7" s="87">
        <f>D2</f>
        <v>0.02</v>
      </c>
      <c r="C7" s="286">
        <f>'Test de compensation'!D89</f>
        <v>0</v>
      </c>
      <c r="D7" s="44">
        <f>'Test de compensation'!D94</f>
        <v>0</v>
      </c>
      <c r="E7" s="44">
        <f>-(C7+D7)*$G$2</f>
        <v>0</v>
      </c>
      <c r="F7" s="44">
        <f>'Test de compensation'!D108</f>
        <v>0</v>
      </c>
      <c r="G7" s="44">
        <f>'Test de compensation'!D109*-1</f>
        <v>0</v>
      </c>
      <c r="H7" s="44">
        <f>'Test de compensation'!D110</f>
        <v>0</v>
      </c>
      <c r="I7" s="44">
        <f>'Test de compensation'!D111</f>
        <v>0</v>
      </c>
      <c r="J7" s="287">
        <f t="shared" ref="J7:J46" si="0">SUM(C7:I7)</f>
        <v>0</v>
      </c>
      <c r="K7" s="1">
        <f t="shared" ref="K7:K46" si="1">A7</f>
        <v>1</v>
      </c>
      <c r="L7" s="288">
        <f>'Test de compensation'!G135</f>
        <v>0</v>
      </c>
      <c r="M7" s="44">
        <f>IF('Test de compensation'!H135=0,0,PMT('Test de compensation'!G135,'Test de compensation'!H135,-'Test de compensation'!D135))</f>
        <v>0</v>
      </c>
      <c r="N7" s="102">
        <f>'Test de compensation'!D135*'Test de compensation'!G135</f>
        <v>0</v>
      </c>
      <c r="O7" s="44">
        <f t="shared" ref="O7:O47" si="2">M7-N7</f>
        <v>0</v>
      </c>
      <c r="P7" s="289">
        <f>'Test de compensation'!D135-'Calculs détaillés'!O7</f>
        <v>0</v>
      </c>
      <c r="Q7" s="1">
        <f t="shared" ref="Q7:Q46" si="3">K7</f>
        <v>1</v>
      </c>
      <c r="R7" s="110">
        <f>'Test de compensation'!G136</f>
        <v>0</v>
      </c>
      <c r="S7" s="44">
        <f>IF('Test de compensation'!H136=0,0,PMT('Test de compensation'!G136,'Test de compensation'!H136,-'Test de compensation'!D136))</f>
        <v>0</v>
      </c>
      <c r="T7" s="102">
        <f>'Test de compensation'!D136*'Test de compensation'!G136</f>
        <v>0</v>
      </c>
      <c r="U7" s="44">
        <f>S7-T7</f>
        <v>0</v>
      </c>
      <c r="V7" s="290">
        <f>'Test de compensation'!D136-'Calculs détaillés'!U7</f>
        <v>0</v>
      </c>
      <c r="W7" s="1">
        <f t="shared" ref="W7:W46" si="4">Q7</f>
        <v>1</v>
      </c>
      <c r="X7" s="110">
        <f>'Test de compensation'!G137</f>
        <v>0</v>
      </c>
      <c r="Y7" s="44">
        <f>IF('Test de compensation'!H137=0,0,PMT('Test de compensation'!G137,'Test de compensation'!H137,-'Test de compensation'!D137))</f>
        <v>0</v>
      </c>
      <c r="Z7" s="102">
        <f>'Test de compensation'!D137*'Calculs détaillés'!X7</f>
        <v>0</v>
      </c>
      <c r="AA7" s="44">
        <f t="shared" ref="AA7:AA46" si="5">Y7-Z7</f>
        <v>0</v>
      </c>
      <c r="AB7" s="290">
        <f>'Test de compensation'!D137-'Calculs détaillés'!AA7</f>
        <v>0</v>
      </c>
      <c r="AC7" s="1">
        <f t="shared" ref="AC7:AC46" si="6">W7</f>
        <v>1</v>
      </c>
      <c r="AD7" s="110">
        <f>'Test de compensation'!G138</f>
        <v>0</v>
      </c>
      <c r="AE7" s="44">
        <f>IF('Test de compensation'!H138=0,0,PMT('Test de compensation'!G138,'Test de compensation'!H138,-'Test de compensation'!D138))</f>
        <v>0</v>
      </c>
      <c r="AF7" s="102">
        <f>'Test de compensation'!D138*'Calculs détaillés'!AD7</f>
        <v>0</v>
      </c>
      <c r="AG7" s="44">
        <f t="shared" ref="AG7:AG46" si="7">AE7-AF7</f>
        <v>0</v>
      </c>
      <c r="AH7" s="44">
        <f>'Test de compensation'!D138-'Calculs détaillés'!AG7</f>
        <v>0</v>
      </c>
      <c r="AI7" s="291">
        <f t="shared" ref="AI7:AI46" si="8">M7+S7+Y7+AE7</f>
        <v>0</v>
      </c>
      <c r="AJ7" s="292">
        <f>AF7+Z7+N7+T7</f>
        <v>0</v>
      </c>
      <c r="AK7" s="293">
        <f>'Test de compensation'!D165</f>
        <v>0</v>
      </c>
      <c r="AL7" s="294">
        <f>'Test de compensation'!D79</f>
        <v>0</v>
      </c>
      <c r="AM7" s="291" t="s">
        <v>4</v>
      </c>
      <c r="AN7" s="287" t="s">
        <v>4</v>
      </c>
      <c r="AO7" s="290">
        <f>'Test de compensation'!D128</f>
        <v>0</v>
      </c>
      <c r="AP7" s="291">
        <f>'Test de compensation'!C186</f>
        <v>0</v>
      </c>
      <c r="AQ7" s="291">
        <v>0</v>
      </c>
      <c r="AR7" s="291">
        <v>0</v>
      </c>
      <c r="AS7" s="295">
        <f t="shared" ref="AS7:AS47" si="9">AO7+AP7+AQ7+AR7</f>
        <v>0</v>
      </c>
      <c r="AT7" s="296">
        <f>'Test de compensation'!D130</f>
        <v>0</v>
      </c>
      <c r="AU7" s="296">
        <f>AT7*'Test de compensation'!$D$155</f>
        <v>0</v>
      </c>
      <c r="AV7" s="296" t="s">
        <v>4</v>
      </c>
      <c r="AW7" s="291" t="s">
        <v>4</v>
      </c>
      <c r="AX7" s="44" t="s">
        <v>4</v>
      </c>
    </row>
    <row r="8" spans="1:50" ht="12.75" customHeight="1" x14ac:dyDescent="0.2">
      <c r="A8" s="7">
        <v>2</v>
      </c>
      <c r="B8" s="87">
        <f t="shared" ref="B8:B46" si="10">B7</f>
        <v>0.02</v>
      </c>
      <c r="C8" s="286">
        <f>C7+(C7*D2)</f>
        <v>0</v>
      </c>
      <c r="D8" s="44">
        <f>IF(A8&gt;'Test de compensation'!$D$93,0,'Calculs détaillés'!D7)</f>
        <v>0</v>
      </c>
      <c r="E8" s="44">
        <f t="shared" ref="E8:E46" si="11">-(C8+D8)*$G$2</f>
        <v>0</v>
      </c>
      <c r="F8" s="44">
        <v>0</v>
      </c>
      <c r="G8" s="44">
        <v>0</v>
      </c>
      <c r="H8" s="44">
        <f>H7+(H7*B8)</f>
        <v>0</v>
      </c>
      <c r="I8" s="44">
        <v>0</v>
      </c>
      <c r="J8" s="287">
        <f t="shared" si="0"/>
        <v>0</v>
      </c>
      <c r="K8" s="1">
        <f t="shared" si="1"/>
        <v>2</v>
      </c>
      <c r="L8" s="110">
        <f t="shared" ref="L8:L46" si="12">L7</f>
        <v>0</v>
      </c>
      <c r="M8" s="44">
        <f>IF(A8&gt;'Test de compensation'!$H$135,0,'Calculs détaillés'!M7)</f>
        <v>0</v>
      </c>
      <c r="N8" s="102">
        <f t="shared" ref="N8:N46" si="13">P7*L7</f>
        <v>0</v>
      </c>
      <c r="O8" s="44">
        <f t="shared" si="2"/>
        <v>0</v>
      </c>
      <c r="P8" s="290">
        <f t="shared" ref="P8:P46" si="14">P7-O8</f>
        <v>0</v>
      </c>
      <c r="Q8" s="1">
        <f t="shared" si="3"/>
        <v>2</v>
      </c>
      <c r="R8" s="110">
        <f t="shared" ref="R8:R46" si="15">R7</f>
        <v>0</v>
      </c>
      <c r="S8" s="44">
        <f>IF(Q8&gt;'Test de compensation'!$H$136,0,'Calculs détaillés'!S7)</f>
        <v>0</v>
      </c>
      <c r="T8" s="102">
        <f t="shared" ref="T8:T46" si="16">V7*R7</f>
        <v>0</v>
      </c>
      <c r="U8" s="44">
        <f t="shared" ref="U8:U46" si="17">S8-T8</f>
        <v>0</v>
      </c>
      <c r="V8" s="290">
        <f t="shared" ref="V8:V46" si="18">V7-U8</f>
        <v>0</v>
      </c>
      <c r="W8" s="1">
        <f t="shared" si="4"/>
        <v>2</v>
      </c>
      <c r="X8" s="110">
        <f t="shared" ref="X8:X46" si="19">X7</f>
        <v>0</v>
      </c>
      <c r="Y8" s="44">
        <f>IF(W8&gt;'Test de compensation'!$H$137,0,'Calculs détaillés'!Y7)</f>
        <v>0</v>
      </c>
      <c r="Z8" s="102">
        <f t="shared" ref="Z8:Z46" si="20">AB7*X8</f>
        <v>0</v>
      </c>
      <c r="AA8" s="44">
        <f t="shared" si="5"/>
        <v>0</v>
      </c>
      <c r="AB8" s="290">
        <f t="shared" ref="AB8:AB46" si="21">AB7-AA8</f>
        <v>0</v>
      </c>
      <c r="AC8" s="1">
        <f t="shared" si="6"/>
        <v>2</v>
      </c>
      <c r="AD8" s="110">
        <f t="shared" ref="AD8:AD46" si="22">AD7</f>
        <v>0</v>
      </c>
      <c r="AE8" s="44">
        <f>IF(AC8&gt;'Test de compensation'!$H$138,0,'Calculs détaillés'!AE7)</f>
        <v>0</v>
      </c>
      <c r="AF8" s="102">
        <f t="shared" ref="AF8:AF46" si="23">AH7*AD8</f>
        <v>0</v>
      </c>
      <c r="AG8" s="44">
        <f t="shared" si="7"/>
        <v>0</v>
      </c>
      <c r="AH8" s="44">
        <f t="shared" ref="AH8:AH46" si="24">AH7-AG8</f>
        <v>0</v>
      </c>
      <c r="AI8" s="291">
        <f t="shared" si="8"/>
        <v>0</v>
      </c>
      <c r="AJ8" s="292">
        <f>IF(A8&gt;'Test de compensation'!$D$148,0,AF8+Z8+N8+T8)</f>
        <v>0</v>
      </c>
      <c r="AK8" s="297">
        <v>0</v>
      </c>
      <c r="AL8" s="298">
        <v>0</v>
      </c>
      <c r="AM8" s="291" t="s">
        <v>4</v>
      </c>
      <c r="AN8" s="287" t="s">
        <v>4</v>
      </c>
      <c r="AO8" s="290">
        <v>0</v>
      </c>
      <c r="AP8" s="44">
        <v>0</v>
      </c>
      <c r="AQ8" s="291">
        <f>'Test de compensation'!D105</f>
        <v>0</v>
      </c>
      <c r="AR8" s="291">
        <f>'Test de compensation'!D106</f>
        <v>0</v>
      </c>
      <c r="AS8" s="295">
        <f t="shared" si="9"/>
        <v>0</v>
      </c>
      <c r="AT8" s="296">
        <f>IF(ROUND(AT7,0)&gt;0,AT7-PMT('Test de compensation'!$D$155,'Test de compensation'!$D$148,-'Test de compensation'!$D$130)+AU7,0)</f>
        <v>0</v>
      </c>
      <c r="AU8" s="296">
        <f>AT8*'Test de compensation'!$D$155</f>
        <v>0</v>
      </c>
      <c r="AV8" s="296" t="s">
        <v>4</v>
      </c>
      <c r="AW8" s="291" t="s">
        <v>4</v>
      </c>
      <c r="AX8" s="44" t="s">
        <v>4</v>
      </c>
    </row>
    <row r="9" spans="1:50" ht="12.75" customHeight="1" x14ac:dyDescent="0.2">
      <c r="A9" s="7">
        <v>3</v>
      </c>
      <c r="B9" s="87">
        <f t="shared" si="10"/>
        <v>0.02</v>
      </c>
      <c r="C9" s="286">
        <f>IF(A9&gt;'Test de compensation'!$D$148,0,C8+(C8*B8))</f>
        <v>0</v>
      </c>
      <c r="D9" s="44">
        <f>IF(A9&gt;'Test de compensation'!$D$93,0,'Calculs détaillés'!D8)</f>
        <v>0</v>
      </c>
      <c r="E9" s="44">
        <f t="shared" si="11"/>
        <v>0</v>
      </c>
      <c r="F9" s="44">
        <v>0</v>
      </c>
      <c r="G9" s="44">
        <v>0</v>
      </c>
      <c r="H9" s="44">
        <f>IF(A9&gt;'Test de compensation'!$D$148,0,H8+H8*B8)</f>
        <v>0</v>
      </c>
      <c r="I9" s="44">
        <v>0</v>
      </c>
      <c r="J9" s="287">
        <f t="shared" si="0"/>
        <v>0</v>
      </c>
      <c r="K9" s="1">
        <f t="shared" si="1"/>
        <v>3</v>
      </c>
      <c r="L9" s="110">
        <f t="shared" si="12"/>
        <v>0</v>
      </c>
      <c r="M9" s="44">
        <f>IF(A9&gt;'Test de compensation'!$H$135,0,'Calculs détaillés'!M8)</f>
        <v>0</v>
      </c>
      <c r="N9" s="102">
        <f t="shared" si="13"/>
        <v>0</v>
      </c>
      <c r="O9" s="44">
        <f t="shared" si="2"/>
        <v>0</v>
      </c>
      <c r="P9" s="290">
        <f t="shared" si="14"/>
        <v>0</v>
      </c>
      <c r="Q9" s="1">
        <f t="shared" si="3"/>
        <v>3</v>
      </c>
      <c r="R9" s="110">
        <f t="shared" si="15"/>
        <v>0</v>
      </c>
      <c r="S9" s="44">
        <f>IF(Q9&gt;'Test de compensation'!$H$136,0,'Calculs détaillés'!S8)</f>
        <v>0</v>
      </c>
      <c r="T9" s="102">
        <f t="shared" si="16"/>
        <v>0</v>
      </c>
      <c r="U9" s="44">
        <f t="shared" si="17"/>
        <v>0</v>
      </c>
      <c r="V9" s="290">
        <f t="shared" si="18"/>
        <v>0</v>
      </c>
      <c r="W9" s="1">
        <f t="shared" si="4"/>
        <v>3</v>
      </c>
      <c r="X9" s="110">
        <f t="shared" si="19"/>
        <v>0</v>
      </c>
      <c r="Y9" s="44">
        <f>IF(W9&gt;'Test de compensation'!$H$137,0,'Calculs détaillés'!Y8)</f>
        <v>0</v>
      </c>
      <c r="Z9" s="102">
        <f t="shared" si="20"/>
        <v>0</v>
      </c>
      <c r="AA9" s="44">
        <f t="shared" si="5"/>
        <v>0</v>
      </c>
      <c r="AB9" s="290">
        <f t="shared" si="21"/>
        <v>0</v>
      </c>
      <c r="AC9" s="1">
        <f t="shared" si="6"/>
        <v>3</v>
      </c>
      <c r="AD9" s="110">
        <f t="shared" si="22"/>
        <v>0</v>
      </c>
      <c r="AE9" s="44">
        <f>IF(AC9&gt;'Test de compensation'!$H$138,0,'Calculs détaillés'!AE8)</f>
        <v>0</v>
      </c>
      <c r="AF9" s="102">
        <f t="shared" si="23"/>
        <v>0</v>
      </c>
      <c r="AG9" s="44">
        <f t="shared" si="7"/>
        <v>0</v>
      </c>
      <c r="AH9" s="44">
        <f t="shared" si="24"/>
        <v>0</v>
      </c>
      <c r="AI9" s="291">
        <f t="shared" si="8"/>
        <v>0</v>
      </c>
      <c r="AJ9" s="292">
        <f>IF(A9&gt;'Test de compensation'!$D$148,0,AF9+Z9+N9+T9)</f>
        <v>0</v>
      </c>
      <c r="AK9" s="297">
        <v>0</v>
      </c>
      <c r="AL9" s="298">
        <v>0</v>
      </c>
      <c r="AM9" s="291" t="s">
        <v>4</v>
      </c>
      <c r="AN9" s="287" t="s">
        <v>4</v>
      </c>
      <c r="AO9" s="290">
        <v>0</v>
      </c>
      <c r="AP9" s="44">
        <v>0</v>
      </c>
      <c r="AQ9" s="291">
        <v>0</v>
      </c>
      <c r="AR9" s="291">
        <v>0</v>
      </c>
      <c r="AS9" s="295">
        <f t="shared" si="9"/>
        <v>0</v>
      </c>
      <c r="AT9" s="296">
        <f>IF(ROUND(AT8,0)&gt;0,AT8-PMT('Test de compensation'!$D$155,'Test de compensation'!$D$148,-'Test de compensation'!$D$130)+AU8,0)</f>
        <v>0</v>
      </c>
      <c r="AU9" s="296">
        <f>AT9*'Test de compensation'!$D$155</f>
        <v>0</v>
      </c>
      <c r="AV9" s="296" t="s">
        <v>4</v>
      </c>
      <c r="AW9" s="291" t="s">
        <v>4</v>
      </c>
      <c r="AX9" s="44" t="s">
        <v>4</v>
      </c>
    </row>
    <row r="10" spans="1:50" ht="12.75" customHeight="1" x14ac:dyDescent="0.2">
      <c r="A10" s="7">
        <v>4</v>
      </c>
      <c r="B10" s="87">
        <f t="shared" si="10"/>
        <v>0.02</v>
      </c>
      <c r="C10" s="286">
        <f>IF(A10&gt;'Test de compensation'!$D$148,0,C9+(C9*B9))</f>
        <v>0</v>
      </c>
      <c r="D10" s="44">
        <f>IF(A10&gt;'Test de compensation'!$D$93,0,'Calculs détaillés'!D9)</f>
        <v>0</v>
      </c>
      <c r="E10" s="44">
        <f t="shared" si="11"/>
        <v>0</v>
      </c>
      <c r="F10" s="44">
        <v>0</v>
      </c>
      <c r="G10" s="44">
        <v>0</v>
      </c>
      <c r="H10" s="44">
        <f>IF(A10&gt;'Test de compensation'!$D$148,0,H9+H9*B9)</f>
        <v>0</v>
      </c>
      <c r="I10" s="44">
        <v>0</v>
      </c>
      <c r="J10" s="287">
        <f t="shared" si="0"/>
        <v>0</v>
      </c>
      <c r="K10" s="1">
        <f t="shared" si="1"/>
        <v>4</v>
      </c>
      <c r="L10" s="110">
        <f t="shared" si="12"/>
        <v>0</v>
      </c>
      <c r="M10" s="44">
        <f>IF(A10&gt;'Test de compensation'!$H$135,0,'Calculs détaillés'!M9)</f>
        <v>0</v>
      </c>
      <c r="N10" s="102">
        <f t="shared" si="13"/>
        <v>0</v>
      </c>
      <c r="O10" s="44">
        <f t="shared" si="2"/>
        <v>0</v>
      </c>
      <c r="P10" s="290">
        <f t="shared" si="14"/>
        <v>0</v>
      </c>
      <c r="Q10" s="1">
        <f t="shared" si="3"/>
        <v>4</v>
      </c>
      <c r="R10" s="110">
        <f t="shared" si="15"/>
        <v>0</v>
      </c>
      <c r="S10" s="44">
        <f>IF(Q10&gt;'Test de compensation'!$H$136,0,'Calculs détaillés'!S9)</f>
        <v>0</v>
      </c>
      <c r="T10" s="102">
        <f t="shared" si="16"/>
        <v>0</v>
      </c>
      <c r="U10" s="44">
        <f t="shared" si="17"/>
        <v>0</v>
      </c>
      <c r="V10" s="290">
        <f t="shared" si="18"/>
        <v>0</v>
      </c>
      <c r="W10" s="1">
        <f t="shared" si="4"/>
        <v>4</v>
      </c>
      <c r="X10" s="110">
        <f t="shared" si="19"/>
        <v>0</v>
      </c>
      <c r="Y10" s="44">
        <f>IF(W10&gt;'Test de compensation'!$H$137,0,'Calculs détaillés'!Y9)</f>
        <v>0</v>
      </c>
      <c r="Z10" s="102">
        <f t="shared" si="20"/>
        <v>0</v>
      </c>
      <c r="AA10" s="44">
        <f t="shared" si="5"/>
        <v>0</v>
      </c>
      <c r="AB10" s="290">
        <f t="shared" si="21"/>
        <v>0</v>
      </c>
      <c r="AC10" s="1">
        <f t="shared" si="6"/>
        <v>4</v>
      </c>
      <c r="AD10" s="110">
        <f t="shared" si="22"/>
        <v>0</v>
      </c>
      <c r="AE10" s="44">
        <f>IF(AC10&gt;'Test de compensation'!$H$138,0,'Calculs détaillés'!AE9)</f>
        <v>0</v>
      </c>
      <c r="AF10" s="102">
        <f t="shared" si="23"/>
        <v>0</v>
      </c>
      <c r="AG10" s="44">
        <f t="shared" si="7"/>
        <v>0</v>
      </c>
      <c r="AH10" s="44">
        <f t="shared" si="24"/>
        <v>0</v>
      </c>
      <c r="AI10" s="291">
        <f t="shared" si="8"/>
        <v>0</v>
      </c>
      <c r="AJ10" s="292">
        <f>IF(A10&gt;'Test de compensation'!$D$148,0,AF10+Z10+N10+T10)</f>
        <v>0</v>
      </c>
      <c r="AK10" s="297">
        <v>0</v>
      </c>
      <c r="AL10" s="298">
        <v>0</v>
      </c>
      <c r="AM10" s="291" t="s">
        <v>4</v>
      </c>
      <c r="AN10" s="287" t="s">
        <v>4</v>
      </c>
      <c r="AO10" s="290">
        <v>0</v>
      </c>
      <c r="AP10" s="44">
        <v>0</v>
      </c>
      <c r="AQ10" s="291">
        <v>0</v>
      </c>
      <c r="AR10" s="291">
        <v>0</v>
      </c>
      <c r="AS10" s="295">
        <f t="shared" si="9"/>
        <v>0</v>
      </c>
      <c r="AT10" s="296">
        <f>IF(ROUND(AT9,0)&gt;0,AT9-PMT('Test de compensation'!$D$155,'Test de compensation'!$D$148,-'Test de compensation'!$D$130)+AU9,0)</f>
        <v>0</v>
      </c>
      <c r="AU10" s="296">
        <f>AT10*'Test de compensation'!$D$155</f>
        <v>0</v>
      </c>
      <c r="AV10" s="296" t="s">
        <v>4</v>
      </c>
      <c r="AW10" s="291" t="s">
        <v>4</v>
      </c>
      <c r="AX10" s="44" t="s">
        <v>4</v>
      </c>
    </row>
    <row r="11" spans="1:50" ht="12.75" customHeight="1" x14ac:dyDescent="0.2">
      <c r="A11" s="7">
        <v>5</v>
      </c>
      <c r="B11" s="87">
        <f t="shared" si="10"/>
        <v>0.02</v>
      </c>
      <c r="C11" s="286">
        <f>IF(A11&gt;'Test de compensation'!$D$148,0,C10+(C10*B10))</f>
        <v>0</v>
      </c>
      <c r="D11" s="44">
        <f>IF(A11&gt;'Test de compensation'!$D$93,0,'Calculs détaillés'!D10)</f>
        <v>0</v>
      </c>
      <c r="E11" s="44">
        <f t="shared" si="11"/>
        <v>0</v>
      </c>
      <c r="F11" s="44">
        <v>0</v>
      </c>
      <c r="G11" s="44">
        <v>0</v>
      </c>
      <c r="H11" s="44">
        <f>IF(A11&gt;'Test de compensation'!$D$148,0,H10+H10*B10)</f>
        <v>0</v>
      </c>
      <c r="I11" s="44">
        <v>0</v>
      </c>
      <c r="J11" s="287">
        <f t="shared" si="0"/>
        <v>0</v>
      </c>
      <c r="K11" s="1">
        <f t="shared" si="1"/>
        <v>5</v>
      </c>
      <c r="L11" s="110">
        <f t="shared" si="12"/>
        <v>0</v>
      </c>
      <c r="M11" s="44">
        <f>IF(A11&gt;'Test de compensation'!$H$135,0,'Calculs détaillés'!M10)</f>
        <v>0</v>
      </c>
      <c r="N11" s="102">
        <f t="shared" si="13"/>
        <v>0</v>
      </c>
      <c r="O11" s="44">
        <f t="shared" si="2"/>
        <v>0</v>
      </c>
      <c r="P11" s="290">
        <f t="shared" si="14"/>
        <v>0</v>
      </c>
      <c r="Q11" s="1">
        <f t="shared" si="3"/>
        <v>5</v>
      </c>
      <c r="R11" s="110">
        <f t="shared" si="15"/>
        <v>0</v>
      </c>
      <c r="S11" s="44">
        <f>IF(Q11&gt;'Test de compensation'!$H$136,0,'Calculs détaillés'!S10)</f>
        <v>0</v>
      </c>
      <c r="T11" s="102">
        <f t="shared" si="16"/>
        <v>0</v>
      </c>
      <c r="U11" s="44">
        <f t="shared" si="17"/>
        <v>0</v>
      </c>
      <c r="V11" s="290">
        <f t="shared" si="18"/>
        <v>0</v>
      </c>
      <c r="W11" s="1">
        <f t="shared" si="4"/>
        <v>5</v>
      </c>
      <c r="X11" s="110">
        <f t="shared" si="19"/>
        <v>0</v>
      </c>
      <c r="Y11" s="44">
        <f>IF(W11&gt;'Test de compensation'!$H$137,0,'Calculs détaillés'!Y10)</f>
        <v>0</v>
      </c>
      <c r="Z11" s="102">
        <f t="shared" si="20"/>
        <v>0</v>
      </c>
      <c r="AA11" s="44">
        <f t="shared" si="5"/>
        <v>0</v>
      </c>
      <c r="AB11" s="290">
        <f t="shared" si="21"/>
        <v>0</v>
      </c>
      <c r="AC11" s="1">
        <f t="shared" si="6"/>
        <v>5</v>
      </c>
      <c r="AD11" s="110">
        <f t="shared" si="22"/>
        <v>0</v>
      </c>
      <c r="AE11" s="44">
        <f>IF(AC11&gt;'Test de compensation'!$H$138,0,'Calculs détaillés'!AE10)</f>
        <v>0</v>
      </c>
      <c r="AF11" s="102">
        <f t="shared" si="23"/>
        <v>0</v>
      </c>
      <c r="AG11" s="44">
        <f t="shared" si="7"/>
        <v>0</v>
      </c>
      <c r="AH11" s="44">
        <f t="shared" si="24"/>
        <v>0</v>
      </c>
      <c r="AI11" s="291">
        <f t="shared" si="8"/>
        <v>0</v>
      </c>
      <c r="AJ11" s="292">
        <f>IF(A11&gt;'Test de compensation'!$D$148,0,AF11+Z11+N11+T11)</f>
        <v>0</v>
      </c>
      <c r="AK11" s="297">
        <v>0</v>
      </c>
      <c r="AL11" s="298">
        <v>0</v>
      </c>
      <c r="AM11" s="291" t="s">
        <v>4</v>
      </c>
      <c r="AN11" s="287" t="s">
        <v>4</v>
      </c>
      <c r="AO11" s="290">
        <v>0</v>
      </c>
      <c r="AP11" s="44">
        <v>0</v>
      </c>
      <c r="AQ11" s="291">
        <v>0</v>
      </c>
      <c r="AR11" s="291">
        <v>0</v>
      </c>
      <c r="AS11" s="295">
        <f t="shared" si="9"/>
        <v>0</v>
      </c>
      <c r="AT11" s="296">
        <f>IF(ROUND(AT10,0)&gt;0,AT10-PMT('Test de compensation'!$D$155,'Test de compensation'!$D$148,-'Test de compensation'!$D$130)+AU10,0)</f>
        <v>0</v>
      </c>
      <c r="AU11" s="296">
        <f>AT11*'Test de compensation'!$D$155</f>
        <v>0</v>
      </c>
      <c r="AV11" s="296" t="s">
        <v>4</v>
      </c>
      <c r="AW11" s="291" t="s">
        <v>4</v>
      </c>
      <c r="AX11" s="44" t="s">
        <v>4</v>
      </c>
    </row>
    <row r="12" spans="1:50" ht="12.75" customHeight="1" x14ac:dyDescent="0.2">
      <c r="A12" s="7">
        <v>6</v>
      </c>
      <c r="B12" s="87">
        <f t="shared" si="10"/>
        <v>0.02</v>
      </c>
      <c r="C12" s="286">
        <f>IF(A12&gt;'Test de compensation'!$D$148,0,C11+(C11*B11))</f>
        <v>0</v>
      </c>
      <c r="D12" s="44">
        <f>IF(A12&gt;'Test de compensation'!$D$93,0,'Calculs détaillés'!D11)</f>
        <v>0</v>
      </c>
      <c r="E12" s="44">
        <f t="shared" si="11"/>
        <v>0</v>
      </c>
      <c r="F12" s="44">
        <v>0</v>
      </c>
      <c r="G12" s="44">
        <v>0</v>
      </c>
      <c r="H12" s="44">
        <f>IF(A12&gt;'Test de compensation'!$D$148,0,H11+H11*B11)</f>
        <v>0</v>
      </c>
      <c r="I12" s="44">
        <v>0</v>
      </c>
      <c r="J12" s="287">
        <f t="shared" si="0"/>
        <v>0</v>
      </c>
      <c r="K12" s="1">
        <f t="shared" si="1"/>
        <v>6</v>
      </c>
      <c r="L12" s="110">
        <f t="shared" si="12"/>
        <v>0</v>
      </c>
      <c r="M12" s="44">
        <f>IF(A12&gt;'Test de compensation'!$H$135,0,'Calculs détaillés'!M11)</f>
        <v>0</v>
      </c>
      <c r="N12" s="102">
        <f t="shared" si="13"/>
        <v>0</v>
      </c>
      <c r="O12" s="44">
        <f t="shared" si="2"/>
        <v>0</v>
      </c>
      <c r="P12" s="290">
        <f t="shared" si="14"/>
        <v>0</v>
      </c>
      <c r="Q12" s="1">
        <f t="shared" si="3"/>
        <v>6</v>
      </c>
      <c r="R12" s="110">
        <f t="shared" si="15"/>
        <v>0</v>
      </c>
      <c r="S12" s="44">
        <f>IF(Q12&gt;'Test de compensation'!$H$136,0,'Calculs détaillés'!S11)</f>
        <v>0</v>
      </c>
      <c r="T12" s="102">
        <f t="shared" si="16"/>
        <v>0</v>
      </c>
      <c r="U12" s="44">
        <f t="shared" si="17"/>
        <v>0</v>
      </c>
      <c r="V12" s="290">
        <f t="shared" si="18"/>
        <v>0</v>
      </c>
      <c r="W12" s="1">
        <f t="shared" si="4"/>
        <v>6</v>
      </c>
      <c r="X12" s="110">
        <f t="shared" si="19"/>
        <v>0</v>
      </c>
      <c r="Y12" s="44">
        <f>IF(W12&gt;'Test de compensation'!$H$137,0,'Calculs détaillés'!Y11)</f>
        <v>0</v>
      </c>
      <c r="Z12" s="102">
        <f t="shared" si="20"/>
        <v>0</v>
      </c>
      <c r="AA12" s="44">
        <f t="shared" si="5"/>
        <v>0</v>
      </c>
      <c r="AB12" s="290">
        <f t="shared" si="21"/>
        <v>0</v>
      </c>
      <c r="AC12" s="1">
        <f t="shared" si="6"/>
        <v>6</v>
      </c>
      <c r="AD12" s="110">
        <f t="shared" si="22"/>
        <v>0</v>
      </c>
      <c r="AE12" s="44">
        <f>IF(AC12&gt;'Test de compensation'!$H$138,0,'Calculs détaillés'!AE11)</f>
        <v>0</v>
      </c>
      <c r="AF12" s="102">
        <f t="shared" si="23"/>
        <v>0</v>
      </c>
      <c r="AG12" s="44">
        <f t="shared" si="7"/>
        <v>0</v>
      </c>
      <c r="AH12" s="44">
        <f t="shared" si="24"/>
        <v>0</v>
      </c>
      <c r="AI12" s="291">
        <f t="shared" si="8"/>
        <v>0</v>
      </c>
      <c r="AJ12" s="292">
        <f>IF(A12&gt;'Test de compensation'!$D$148,0,AF12+Z12+N12+T12)</f>
        <v>0</v>
      </c>
      <c r="AK12" s="297">
        <v>0</v>
      </c>
      <c r="AL12" s="298">
        <v>0</v>
      </c>
      <c r="AM12" s="291" t="s">
        <v>4</v>
      </c>
      <c r="AN12" s="287" t="s">
        <v>4</v>
      </c>
      <c r="AO12" s="290">
        <v>0</v>
      </c>
      <c r="AP12" s="44">
        <v>0</v>
      </c>
      <c r="AQ12" s="291">
        <v>0</v>
      </c>
      <c r="AR12" s="291">
        <v>0</v>
      </c>
      <c r="AS12" s="295">
        <f t="shared" si="9"/>
        <v>0</v>
      </c>
      <c r="AT12" s="296">
        <f>IF(ROUND(AT11,0)&gt;0,AT11-PMT('Test de compensation'!$D$155,'Test de compensation'!$D$148,-'Test de compensation'!$D$130)+AU11,0)</f>
        <v>0</v>
      </c>
      <c r="AU12" s="296">
        <f>AT12*'Test de compensation'!$D$155</f>
        <v>0</v>
      </c>
      <c r="AV12" s="296" t="s">
        <v>4</v>
      </c>
      <c r="AW12" s="291" t="s">
        <v>4</v>
      </c>
      <c r="AX12" s="44" t="s">
        <v>4</v>
      </c>
    </row>
    <row r="13" spans="1:50" ht="12.75" customHeight="1" x14ac:dyDescent="0.2">
      <c r="A13" s="7">
        <v>7</v>
      </c>
      <c r="B13" s="87">
        <f t="shared" si="10"/>
        <v>0.02</v>
      </c>
      <c r="C13" s="286">
        <f>IF(A13&gt;'Test de compensation'!$D$148,0,C12+(C12*B12))</f>
        <v>0</v>
      </c>
      <c r="D13" s="44">
        <f>IF(A13&gt;'Test de compensation'!$D$93,0,'Calculs détaillés'!D12)</f>
        <v>0</v>
      </c>
      <c r="E13" s="44">
        <f t="shared" si="11"/>
        <v>0</v>
      </c>
      <c r="F13" s="44">
        <v>0</v>
      </c>
      <c r="G13" s="44">
        <v>0</v>
      </c>
      <c r="H13" s="44">
        <f>IF(A13&gt;'Test de compensation'!$D$148,0,H12+H12*B12)</f>
        <v>0</v>
      </c>
      <c r="I13" s="44">
        <v>0</v>
      </c>
      <c r="J13" s="287">
        <f t="shared" si="0"/>
        <v>0</v>
      </c>
      <c r="K13" s="1">
        <f t="shared" si="1"/>
        <v>7</v>
      </c>
      <c r="L13" s="110">
        <f t="shared" si="12"/>
        <v>0</v>
      </c>
      <c r="M13" s="44">
        <f>IF(A13&gt;'Test de compensation'!$H$135,0,'Calculs détaillés'!M12)</f>
        <v>0</v>
      </c>
      <c r="N13" s="102">
        <f t="shared" si="13"/>
        <v>0</v>
      </c>
      <c r="O13" s="44">
        <f t="shared" si="2"/>
        <v>0</v>
      </c>
      <c r="P13" s="290">
        <f t="shared" si="14"/>
        <v>0</v>
      </c>
      <c r="Q13" s="1">
        <f t="shared" si="3"/>
        <v>7</v>
      </c>
      <c r="R13" s="110">
        <f t="shared" si="15"/>
        <v>0</v>
      </c>
      <c r="S13" s="44">
        <f>IF(Q13&gt;'Test de compensation'!$H$136,0,'Calculs détaillés'!S12)</f>
        <v>0</v>
      </c>
      <c r="T13" s="102">
        <f t="shared" si="16"/>
        <v>0</v>
      </c>
      <c r="U13" s="44">
        <f t="shared" si="17"/>
        <v>0</v>
      </c>
      <c r="V13" s="290">
        <f t="shared" si="18"/>
        <v>0</v>
      </c>
      <c r="W13" s="1">
        <f t="shared" si="4"/>
        <v>7</v>
      </c>
      <c r="X13" s="110">
        <f t="shared" si="19"/>
        <v>0</v>
      </c>
      <c r="Y13" s="44">
        <f>IF(W13&gt;'Test de compensation'!$H$137,0,'Calculs détaillés'!Y12)</f>
        <v>0</v>
      </c>
      <c r="Z13" s="102">
        <f t="shared" si="20"/>
        <v>0</v>
      </c>
      <c r="AA13" s="44">
        <f t="shared" si="5"/>
        <v>0</v>
      </c>
      <c r="AB13" s="290">
        <f t="shared" si="21"/>
        <v>0</v>
      </c>
      <c r="AC13" s="1">
        <f t="shared" si="6"/>
        <v>7</v>
      </c>
      <c r="AD13" s="110">
        <f t="shared" si="22"/>
        <v>0</v>
      </c>
      <c r="AE13" s="44">
        <f>IF(AC13&gt;'Test de compensation'!$H$138,0,'Calculs détaillés'!AE12)</f>
        <v>0</v>
      </c>
      <c r="AF13" s="102">
        <f t="shared" si="23"/>
        <v>0</v>
      </c>
      <c r="AG13" s="44">
        <f t="shared" si="7"/>
        <v>0</v>
      </c>
      <c r="AH13" s="44">
        <f t="shared" si="24"/>
        <v>0</v>
      </c>
      <c r="AI13" s="291">
        <f t="shared" si="8"/>
        <v>0</v>
      </c>
      <c r="AJ13" s="292">
        <f>IF(A13&gt;'Test de compensation'!$D$148,0,AF13+Z13+N13+T13)</f>
        <v>0</v>
      </c>
      <c r="AK13" s="297">
        <v>0</v>
      </c>
      <c r="AL13" s="298">
        <v>0</v>
      </c>
      <c r="AM13" s="291" t="s">
        <v>4</v>
      </c>
      <c r="AN13" s="287" t="s">
        <v>4</v>
      </c>
      <c r="AO13" s="290">
        <v>0</v>
      </c>
      <c r="AP13" s="44">
        <v>0</v>
      </c>
      <c r="AQ13" s="291">
        <v>0</v>
      </c>
      <c r="AR13" s="291">
        <v>0</v>
      </c>
      <c r="AS13" s="295">
        <f t="shared" si="9"/>
        <v>0</v>
      </c>
      <c r="AT13" s="296">
        <f>IF(ROUND(AT12,0)&gt;0,AT12-PMT('Test de compensation'!$D$155,'Test de compensation'!$D$148,-'Test de compensation'!$D$130)+AU12,0)</f>
        <v>0</v>
      </c>
      <c r="AU13" s="296">
        <f>AT13*'Test de compensation'!$D$155</f>
        <v>0</v>
      </c>
      <c r="AV13" s="296" t="s">
        <v>4</v>
      </c>
      <c r="AW13" s="291" t="s">
        <v>4</v>
      </c>
      <c r="AX13" s="44" t="s">
        <v>4</v>
      </c>
    </row>
    <row r="14" spans="1:50" ht="12.75" customHeight="1" x14ac:dyDescent="0.2">
      <c r="A14" s="7">
        <v>8</v>
      </c>
      <c r="B14" s="87">
        <f t="shared" si="10"/>
        <v>0.02</v>
      </c>
      <c r="C14" s="286">
        <f>IF(A14&gt;'Test de compensation'!$D$148,0,C13+(C13*B13))</f>
        <v>0</v>
      </c>
      <c r="D14" s="44">
        <f>IF(A14&gt;'Test de compensation'!$D$93,0,'Calculs détaillés'!D13)</f>
        <v>0</v>
      </c>
      <c r="E14" s="44">
        <f t="shared" si="11"/>
        <v>0</v>
      </c>
      <c r="F14" s="44">
        <v>0</v>
      </c>
      <c r="G14" s="44">
        <v>0</v>
      </c>
      <c r="H14" s="44">
        <f>IF(A14&gt;'Test de compensation'!$D$148,0,H13+H13*B13)</f>
        <v>0</v>
      </c>
      <c r="I14" s="44">
        <v>0</v>
      </c>
      <c r="J14" s="287">
        <f t="shared" si="0"/>
        <v>0</v>
      </c>
      <c r="K14" s="1">
        <f t="shared" si="1"/>
        <v>8</v>
      </c>
      <c r="L14" s="110">
        <f t="shared" si="12"/>
        <v>0</v>
      </c>
      <c r="M14" s="44">
        <f>IF(A14&gt;'Test de compensation'!$H$135,0,'Calculs détaillés'!M13)</f>
        <v>0</v>
      </c>
      <c r="N14" s="102">
        <f t="shared" si="13"/>
        <v>0</v>
      </c>
      <c r="O14" s="44">
        <f t="shared" si="2"/>
        <v>0</v>
      </c>
      <c r="P14" s="290">
        <f t="shared" si="14"/>
        <v>0</v>
      </c>
      <c r="Q14" s="1">
        <f t="shared" si="3"/>
        <v>8</v>
      </c>
      <c r="R14" s="110">
        <f t="shared" si="15"/>
        <v>0</v>
      </c>
      <c r="S14" s="44">
        <f>IF(Q14&gt;'Test de compensation'!$H$136,0,'Calculs détaillés'!S13)</f>
        <v>0</v>
      </c>
      <c r="T14" s="102">
        <f t="shared" si="16"/>
        <v>0</v>
      </c>
      <c r="U14" s="44">
        <f t="shared" si="17"/>
        <v>0</v>
      </c>
      <c r="V14" s="290">
        <f t="shared" si="18"/>
        <v>0</v>
      </c>
      <c r="W14" s="1">
        <f t="shared" si="4"/>
        <v>8</v>
      </c>
      <c r="X14" s="110">
        <f t="shared" si="19"/>
        <v>0</v>
      </c>
      <c r="Y14" s="44">
        <f>IF(W14&gt;'Test de compensation'!$H$137,0,'Calculs détaillés'!Y13)</f>
        <v>0</v>
      </c>
      <c r="Z14" s="102">
        <f t="shared" si="20"/>
        <v>0</v>
      </c>
      <c r="AA14" s="44">
        <f t="shared" si="5"/>
        <v>0</v>
      </c>
      <c r="AB14" s="290">
        <f t="shared" si="21"/>
        <v>0</v>
      </c>
      <c r="AC14" s="1">
        <f t="shared" si="6"/>
        <v>8</v>
      </c>
      <c r="AD14" s="110">
        <f t="shared" si="22"/>
        <v>0</v>
      </c>
      <c r="AE14" s="44">
        <f>IF(AC14&gt;'Test de compensation'!$H$138,0,'Calculs détaillés'!AE13)</f>
        <v>0</v>
      </c>
      <c r="AF14" s="102">
        <f t="shared" si="23"/>
        <v>0</v>
      </c>
      <c r="AG14" s="44">
        <f t="shared" si="7"/>
        <v>0</v>
      </c>
      <c r="AH14" s="44">
        <f t="shared" si="24"/>
        <v>0</v>
      </c>
      <c r="AI14" s="291">
        <f t="shared" si="8"/>
        <v>0</v>
      </c>
      <c r="AJ14" s="292">
        <f>IF(A14&gt;'Test de compensation'!$D$148,0,AF14+Z14+N14+T14)</f>
        <v>0</v>
      </c>
      <c r="AK14" s="297">
        <v>0</v>
      </c>
      <c r="AL14" s="298">
        <v>0</v>
      </c>
      <c r="AM14" s="291" t="s">
        <v>4</v>
      </c>
      <c r="AN14" s="287" t="s">
        <v>4</v>
      </c>
      <c r="AO14" s="290">
        <v>0</v>
      </c>
      <c r="AP14" s="44">
        <v>0</v>
      </c>
      <c r="AQ14" s="291">
        <v>0</v>
      </c>
      <c r="AR14" s="291">
        <v>0</v>
      </c>
      <c r="AS14" s="295">
        <f t="shared" si="9"/>
        <v>0</v>
      </c>
      <c r="AT14" s="296">
        <f>IF(ROUND(AT13,0)&gt;0,AT13-PMT('Test de compensation'!$D$155,'Test de compensation'!$D$148,-'Test de compensation'!$D$130)+AU13,0)</f>
        <v>0</v>
      </c>
      <c r="AU14" s="296">
        <f>AT14*'Test de compensation'!$D$155</f>
        <v>0</v>
      </c>
      <c r="AV14" s="296" t="s">
        <v>4</v>
      </c>
      <c r="AW14" s="291" t="s">
        <v>4</v>
      </c>
      <c r="AX14" s="44" t="s">
        <v>4</v>
      </c>
    </row>
    <row r="15" spans="1:50" ht="12.75" customHeight="1" x14ac:dyDescent="0.2">
      <c r="A15" s="7">
        <v>9</v>
      </c>
      <c r="B15" s="87">
        <f t="shared" si="10"/>
        <v>0.02</v>
      </c>
      <c r="C15" s="286">
        <f>IF(A15&gt;'Test de compensation'!$D$148,0,C14+(C14*B14))</f>
        <v>0</v>
      </c>
      <c r="D15" s="44">
        <f>IF(A15&gt;'Test de compensation'!$D$93,0,'Calculs détaillés'!D14)</f>
        <v>0</v>
      </c>
      <c r="E15" s="44">
        <f t="shared" si="11"/>
        <v>0</v>
      </c>
      <c r="F15" s="44">
        <v>0</v>
      </c>
      <c r="G15" s="44">
        <v>0</v>
      </c>
      <c r="H15" s="44">
        <f>IF(A15&gt;'Test de compensation'!$D$148,0,H14+H14*B14)</f>
        <v>0</v>
      </c>
      <c r="I15" s="44">
        <v>0</v>
      </c>
      <c r="J15" s="287">
        <f t="shared" si="0"/>
        <v>0</v>
      </c>
      <c r="K15" s="1">
        <f t="shared" si="1"/>
        <v>9</v>
      </c>
      <c r="L15" s="110">
        <f t="shared" si="12"/>
        <v>0</v>
      </c>
      <c r="M15" s="44">
        <f>IF(A15&gt;'Test de compensation'!$H$135,0,'Calculs détaillés'!M14)</f>
        <v>0</v>
      </c>
      <c r="N15" s="102">
        <f t="shared" si="13"/>
        <v>0</v>
      </c>
      <c r="O15" s="44">
        <f t="shared" si="2"/>
        <v>0</v>
      </c>
      <c r="P15" s="290">
        <f t="shared" si="14"/>
        <v>0</v>
      </c>
      <c r="Q15" s="1">
        <f t="shared" si="3"/>
        <v>9</v>
      </c>
      <c r="R15" s="110">
        <f t="shared" si="15"/>
        <v>0</v>
      </c>
      <c r="S15" s="44">
        <f>IF(Q15&gt;'Test de compensation'!$H$136,0,'Calculs détaillés'!S14)</f>
        <v>0</v>
      </c>
      <c r="T15" s="102">
        <f t="shared" si="16"/>
        <v>0</v>
      </c>
      <c r="U15" s="44">
        <f t="shared" si="17"/>
        <v>0</v>
      </c>
      <c r="V15" s="290">
        <f t="shared" si="18"/>
        <v>0</v>
      </c>
      <c r="W15" s="1">
        <f t="shared" si="4"/>
        <v>9</v>
      </c>
      <c r="X15" s="110">
        <f t="shared" si="19"/>
        <v>0</v>
      </c>
      <c r="Y15" s="44">
        <f>IF(W15&gt;'Test de compensation'!$H$137,0,'Calculs détaillés'!Y14)</f>
        <v>0</v>
      </c>
      <c r="Z15" s="102">
        <f t="shared" si="20"/>
        <v>0</v>
      </c>
      <c r="AA15" s="44">
        <f t="shared" si="5"/>
        <v>0</v>
      </c>
      <c r="AB15" s="290">
        <f t="shared" si="21"/>
        <v>0</v>
      </c>
      <c r="AC15" s="1">
        <f t="shared" si="6"/>
        <v>9</v>
      </c>
      <c r="AD15" s="110">
        <f t="shared" si="22"/>
        <v>0</v>
      </c>
      <c r="AE15" s="44">
        <f>IF(AC15&gt;'Test de compensation'!$H$138,0,'Calculs détaillés'!AE14)</f>
        <v>0</v>
      </c>
      <c r="AF15" s="102">
        <f t="shared" si="23"/>
        <v>0</v>
      </c>
      <c r="AG15" s="44">
        <f t="shared" si="7"/>
        <v>0</v>
      </c>
      <c r="AH15" s="44">
        <f t="shared" si="24"/>
        <v>0</v>
      </c>
      <c r="AI15" s="291">
        <f t="shared" si="8"/>
        <v>0</v>
      </c>
      <c r="AJ15" s="292">
        <f>IF(A15&gt;'Test de compensation'!$D$148,0,AF15+Z15+N15+T15)</f>
        <v>0</v>
      </c>
      <c r="AK15" s="297">
        <v>0</v>
      </c>
      <c r="AL15" s="298">
        <v>0</v>
      </c>
      <c r="AM15" s="291" t="s">
        <v>4</v>
      </c>
      <c r="AN15" s="287" t="s">
        <v>4</v>
      </c>
      <c r="AO15" s="290">
        <v>0</v>
      </c>
      <c r="AP15" s="44">
        <v>0</v>
      </c>
      <c r="AQ15" s="291">
        <v>0</v>
      </c>
      <c r="AR15" s="291">
        <v>0</v>
      </c>
      <c r="AS15" s="295">
        <f t="shared" si="9"/>
        <v>0</v>
      </c>
      <c r="AT15" s="296">
        <f>IF(ROUND(AT14,0)&gt;0,AT14-PMT('Test de compensation'!$D$155,'Test de compensation'!$D$148,-'Test de compensation'!$D$130)+AU14,0)</f>
        <v>0</v>
      </c>
      <c r="AU15" s="296">
        <f>AT15*'Test de compensation'!$D$155</f>
        <v>0</v>
      </c>
      <c r="AV15" s="296" t="s">
        <v>4</v>
      </c>
      <c r="AW15" s="291" t="s">
        <v>4</v>
      </c>
      <c r="AX15" s="44" t="s">
        <v>4</v>
      </c>
    </row>
    <row r="16" spans="1:50" ht="12.75" customHeight="1" x14ac:dyDescent="0.2">
      <c r="A16" s="7">
        <v>10</v>
      </c>
      <c r="B16" s="87">
        <f t="shared" si="10"/>
        <v>0.02</v>
      </c>
      <c r="C16" s="286">
        <f>IF(A16&gt;'Test de compensation'!$D$148,0,C15+(C15*B15))</f>
        <v>0</v>
      </c>
      <c r="D16" s="44">
        <f>IF(A16&gt;'Test de compensation'!$D$93,0,'Calculs détaillés'!D15)</f>
        <v>0</v>
      </c>
      <c r="E16" s="44">
        <f t="shared" si="11"/>
        <v>0</v>
      </c>
      <c r="F16" s="44">
        <v>0</v>
      </c>
      <c r="G16" s="44">
        <v>0</v>
      </c>
      <c r="H16" s="44">
        <f>IF(A16&gt;'Test de compensation'!$D$148,0,H15+H15*B15)</f>
        <v>0</v>
      </c>
      <c r="I16" s="44">
        <v>0</v>
      </c>
      <c r="J16" s="287">
        <f t="shared" si="0"/>
        <v>0</v>
      </c>
      <c r="K16" s="1">
        <f t="shared" si="1"/>
        <v>10</v>
      </c>
      <c r="L16" s="110">
        <f t="shared" si="12"/>
        <v>0</v>
      </c>
      <c r="M16" s="44">
        <f>IF(A16&gt;'Test de compensation'!$H$135,0,'Calculs détaillés'!M15)</f>
        <v>0</v>
      </c>
      <c r="N16" s="102">
        <f t="shared" si="13"/>
        <v>0</v>
      </c>
      <c r="O16" s="44">
        <f t="shared" si="2"/>
        <v>0</v>
      </c>
      <c r="P16" s="290">
        <f t="shared" si="14"/>
        <v>0</v>
      </c>
      <c r="Q16" s="1">
        <f t="shared" si="3"/>
        <v>10</v>
      </c>
      <c r="R16" s="110">
        <f t="shared" si="15"/>
        <v>0</v>
      </c>
      <c r="S16" s="44">
        <f>IF(Q16&gt;'Test de compensation'!$H$136,0,'Calculs détaillés'!S15)</f>
        <v>0</v>
      </c>
      <c r="T16" s="102">
        <f t="shared" si="16"/>
        <v>0</v>
      </c>
      <c r="U16" s="44">
        <f t="shared" si="17"/>
        <v>0</v>
      </c>
      <c r="V16" s="290">
        <f t="shared" si="18"/>
        <v>0</v>
      </c>
      <c r="W16" s="1">
        <f t="shared" si="4"/>
        <v>10</v>
      </c>
      <c r="X16" s="110">
        <f t="shared" si="19"/>
        <v>0</v>
      </c>
      <c r="Y16" s="44">
        <f>IF(W16&gt;'Test de compensation'!$H$137,0,'Calculs détaillés'!Y15)</f>
        <v>0</v>
      </c>
      <c r="Z16" s="102">
        <f t="shared" si="20"/>
        <v>0</v>
      </c>
      <c r="AA16" s="44">
        <f t="shared" si="5"/>
        <v>0</v>
      </c>
      <c r="AB16" s="290">
        <f t="shared" si="21"/>
        <v>0</v>
      </c>
      <c r="AC16" s="1">
        <f t="shared" si="6"/>
        <v>10</v>
      </c>
      <c r="AD16" s="110">
        <f t="shared" si="22"/>
        <v>0</v>
      </c>
      <c r="AE16" s="44">
        <f>IF(AC16&gt;'Test de compensation'!$H$138,0,'Calculs détaillés'!AE15)</f>
        <v>0</v>
      </c>
      <c r="AF16" s="102">
        <f t="shared" si="23"/>
        <v>0</v>
      </c>
      <c r="AG16" s="44">
        <f t="shared" si="7"/>
        <v>0</v>
      </c>
      <c r="AH16" s="44">
        <f t="shared" si="24"/>
        <v>0</v>
      </c>
      <c r="AI16" s="291">
        <f t="shared" si="8"/>
        <v>0</v>
      </c>
      <c r="AJ16" s="292">
        <f>IF(A16&gt;'Test de compensation'!$D$148,0,AF16+Z16+N16+T16)</f>
        <v>0</v>
      </c>
      <c r="AK16" s="297">
        <v>0</v>
      </c>
      <c r="AL16" s="298">
        <v>0</v>
      </c>
      <c r="AM16" s="291" t="s">
        <v>4</v>
      </c>
      <c r="AN16" s="287" t="s">
        <v>4</v>
      </c>
      <c r="AO16" s="290">
        <v>0</v>
      </c>
      <c r="AP16" s="44">
        <v>0</v>
      </c>
      <c r="AQ16" s="291">
        <v>0</v>
      </c>
      <c r="AR16" s="291">
        <v>0</v>
      </c>
      <c r="AS16" s="295">
        <f t="shared" si="9"/>
        <v>0</v>
      </c>
      <c r="AT16" s="296">
        <f>IF(ROUND(AT15,0)&gt;0,AT15-PMT('Test de compensation'!$D$155,'Test de compensation'!$D$148,-'Test de compensation'!$D$130)+AU15,0)</f>
        <v>0</v>
      </c>
      <c r="AU16" s="296">
        <f>AT16*'Test de compensation'!$D$155</f>
        <v>0</v>
      </c>
      <c r="AV16" s="296" t="s">
        <v>4</v>
      </c>
      <c r="AW16" s="291" t="s">
        <v>4</v>
      </c>
      <c r="AX16" s="44"/>
    </row>
    <row r="17" spans="1:50" ht="12.75" customHeight="1" x14ac:dyDescent="0.2">
      <c r="A17" s="7">
        <v>11</v>
      </c>
      <c r="B17" s="87">
        <f t="shared" si="10"/>
        <v>0.02</v>
      </c>
      <c r="C17" s="286">
        <f>IF(A17&gt;'Test de compensation'!$D$148,0,C16+(C16*B16))</f>
        <v>0</v>
      </c>
      <c r="D17" s="44">
        <f>IF(A17&gt;'Test de compensation'!$D$93,0,'Calculs détaillés'!D16)</f>
        <v>0</v>
      </c>
      <c r="E17" s="44">
        <f t="shared" si="11"/>
        <v>0</v>
      </c>
      <c r="F17" s="44">
        <v>0</v>
      </c>
      <c r="G17" s="44">
        <v>0</v>
      </c>
      <c r="H17" s="44">
        <f>IF(A17&gt;'Test de compensation'!$D$148,0,H16+H16*B16)</f>
        <v>0</v>
      </c>
      <c r="I17" s="44">
        <v>0</v>
      </c>
      <c r="J17" s="287">
        <f t="shared" si="0"/>
        <v>0</v>
      </c>
      <c r="K17" s="1">
        <f t="shared" si="1"/>
        <v>11</v>
      </c>
      <c r="L17" s="110">
        <f t="shared" si="12"/>
        <v>0</v>
      </c>
      <c r="M17" s="44">
        <f>IF(A17&gt;'Test de compensation'!$H$135,0,'Calculs détaillés'!M16)</f>
        <v>0</v>
      </c>
      <c r="N17" s="102">
        <f t="shared" si="13"/>
        <v>0</v>
      </c>
      <c r="O17" s="44">
        <f t="shared" si="2"/>
        <v>0</v>
      </c>
      <c r="P17" s="290">
        <f t="shared" si="14"/>
        <v>0</v>
      </c>
      <c r="Q17" s="1">
        <f t="shared" si="3"/>
        <v>11</v>
      </c>
      <c r="R17" s="110">
        <f t="shared" si="15"/>
        <v>0</v>
      </c>
      <c r="S17" s="44">
        <f>IF(Q17&gt;'Test de compensation'!$H$136,0,'Calculs détaillés'!S16)</f>
        <v>0</v>
      </c>
      <c r="T17" s="102">
        <f t="shared" si="16"/>
        <v>0</v>
      </c>
      <c r="U17" s="44">
        <f t="shared" si="17"/>
        <v>0</v>
      </c>
      <c r="V17" s="290">
        <f t="shared" si="18"/>
        <v>0</v>
      </c>
      <c r="W17" s="1">
        <f t="shared" si="4"/>
        <v>11</v>
      </c>
      <c r="X17" s="110">
        <f t="shared" si="19"/>
        <v>0</v>
      </c>
      <c r="Y17" s="44">
        <f>IF(W17&gt;'Test de compensation'!$H$137,0,'Calculs détaillés'!Y16)</f>
        <v>0</v>
      </c>
      <c r="Z17" s="102">
        <f t="shared" si="20"/>
        <v>0</v>
      </c>
      <c r="AA17" s="44">
        <f t="shared" si="5"/>
        <v>0</v>
      </c>
      <c r="AB17" s="290">
        <f t="shared" si="21"/>
        <v>0</v>
      </c>
      <c r="AC17" s="1">
        <f t="shared" si="6"/>
        <v>11</v>
      </c>
      <c r="AD17" s="110">
        <f t="shared" si="22"/>
        <v>0</v>
      </c>
      <c r="AE17" s="44">
        <f>IF(AC17&gt;'Test de compensation'!$H$138,0,'Calculs détaillés'!AE16)</f>
        <v>0</v>
      </c>
      <c r="AF17" s="102">
        <f t="shared" si="23"/>
        <v>0</v>
      </c>
      <c r="AG17" s="44">
        <f t="shared" si="7"/>
        <v>0</v>
      </c>
      <c r="AH17" s="44">
        <f t="shared" si="24"/>
        <v>0</v>
      </c>
      <c r="AI17" s="291">
        <f t="shared" si="8"/>
        <v>0</v>
      </c>
      <c r="AJ17" s="292">
        <f>IF(A17&gt;'Test de compensation'!$D$148,0,AF17+Z17+N17+T17)</f>
        <v>0</v>
      </c>
      <c r="AK17" s="297">
        <v>0</v>
      </c>
      <c r="AL17" s="298">
        <v>0</v>
      </c>
      <c r="AM17" s="291" t="s">
        <v>4</v>
      </c>
      <c r="AN17" s="287" t="s">
        <v>318</v>
      </c>
      <c r="AO17" s="290">
        <v>0</v>
      </c>
      <c r="AP17" s="44">
        <v>0</v>
      </c>
      <c r="AQ17" s="291">
        <v>0</v>
      </c>
      <c r="AR17" s="291">
        <v>0</v>
      </c>
      <c r="AS17" s="295">
        <f t="shared" si="9"/>
        <v>0</v>
      </c>
      <c r="AT17" s="296">
        <f>IF(ROUND(AT16,0)&gt;0,AT16-PMT('Test de compensation'!$D$155,'Test de compensation'!$D$148,-'Test de compensation'!$D$130)+AU16,0)</f>
        <v>0</v>
      </c>
      <c r="AU17" s="296">
        <f>AT17*'Test de compensation'!$D$155</f>
        <v>0</v>
      </c>
      <c r="AV17" s="296" t="s">
        <v>4</v>
      </c>
      <c r="AW17" s="291" t="s">
        <v>4</v>
      </c>
      <c r="AX17" s="44"/>
    </row>
    <row r="18" spans="1:50" ht="12.75" customHeight="1" x14ac:dyDescent="0.2">
      <c r="A18" s="7">
        <v>12</v>
      </c>
      <c r="B18" s="87">
        <f t="shared" si="10"/>
        <v>0.02</v>
      </c>
      <c r="C18" s="286">
        <f>IF(A18&gt;'Test de compensation'!$D$148,0,C17+(C17*B17))</f>
        <v>0</v>
      </c>
      <c r="D18" s="44">
        <f>IF(A18&gt;'Test de compensation'!$D$93,0,'Calculs détaillés'!D17)</f>
        <v>0</v>
      </c>
      <c r="E18" s="44">
        <f t="shared" si="11"/>
        <v>0</v>
      </c>
      <c r="F18" s="44">
        <v>0</v>
      </c>
      <c r="G18" s="44">
        <v>0</v>
      </c>
      <c r="H18" s="44">
        <f>IF(A18&gt;'Test de compensation'!$D$148,0,H17+H17*B17)</f>
        <v>0</v>
      </c>
      <c r="I18" s="44">
        <v>0</v>
      </c>
      <c r="J18" s="287">
        <f t="shared" si="0"/>
        <v>0</v>
      </c>
      <c r="K18" s="1">
        <f t="shared" si="1"/>
        <v>12</v>
      </c>
      <c r="L18" s="110">
        <f t="shared" si="12"/>
        <v>0</v>
      </c>
      <c r="M18" s="44">
        <f>IF(A18&gt;'Test de compensation'!$H$135,0,'Calculs détaillés'!M17)</f>
        <v>0</v>
      </c>
      <c r="N18" s="102">
        <f t="shared" si="13"/>
        <v>0</v>
      </c>
      <c r="O18" s="44">
        <f t="shared" si="2"/>
        <v>0</v>
      </c>
      <c r="P18" s="290">
        <f t="shared" si="14"/>
        <v>0</v>
      </c>
      <c r="Q18" s="1">
        <f t="shared" si="3"/>
        <v>12</v>
      </c>
      <c r="R18" s="110">
        <f t="shared" si="15"/>
        <v>0</v>
      </c>
      <c r="S18" s="44">
        <f>IF(Q18&gt;'Test de compensation'!$H$136,0,'Calculs détaillés'!S17)</f>
        <v>0</v>
      </c>
      <c r="T18" s="102">
        <f t="shared" si="16"/>
        <v>0</v>
      </c>
      <c r="U18" s="44">
        <f t="shared" si="17"/>
        <v>0</v>
      </c>
      <c r="V18" s="290">
        <f t="shared" si="18"/>
        <v>0</v>
      </c>
      <c r="W18" s="1">
        <f t="shared" si="4"/>
        <v>12</v>
      </c>
      <c r="X18" s="110">
        <f t="shared" si="19"/>
        <v>0</v>
      </c>
      <c r="Y18" s="44">
        <f>IF(W18&gt;'Test de compensation'!$H$137,0,'Calculs détaillés'!Y17)</f>
        <v>0</v>
      </c>
      <c r="Z18" s="102">
        <f t="shared" si="20"/>
        <v>0</v>
      </c>
      <c r="AA18" s="44">
        <f t="shared" si="5"/>
        <v>0</v>
      </c>
      <c r="AB18" s="290">
        <f t="shared" si="21"/>
        <v>0</v>
      </c>
      <c r="AC18" s="1">
        <f t="shared" si="6"/>
        <v>12</v>
      </c>
      <c r="AD18" s="110">
        <f t="shared" si="22"/>
        <v>0</v>
      </c>
      <c r="AE18" s="44">
        <f>IF(AC18&gt;'Test de compensation'!$H$138,0,'Calculs détaillés'!AE17)</f>
        <v>0</v>
      </c>
      <c r="AF18" s="102">
        <f t="shared" si="23"/>
        <v>0</v>
      </c>
      <c r="AG18" s="44">
        <f t="shared" si="7"/>
        <v>0</v>
      </c>
      <c r="AH18" s="44">
        <f t="shared" si="24"/>
        <v>0</v>
      </c>
      <c r="AI18" s="291">
        <f t="shared" si="8"/>
        <v>0</v>
      </c>
      <c r="AJ18" s="292">
        <f>IF(A18&gt;'Test de compensation'!$D$148,0,AF18+Z18+N18+T18)</f>
        <v>0</v>
      </c>
      <c r="AK18" s="297">
        <v>0</v>
      </c>
      <c r="AL18" s="298">
        <v>0</v>
      </c>
      <c r="AM18" s="291" t="s">
        <v>4</v>
      </c>
      <c r="AN18" s="287" t="s">
        <v>4</v>
      </c>
      <c r="AO18" s="290">
        <v>0</v>
      </c>
      <c r="AP18" s="44">
        <v>0</v>
      </c>
      <c r="AQ18" s="291">
        <v>0</v>
      </c>
      <c r="AR18" s="291">
        <v>0</v>
      </c>
      <c r="AS18" s="295">
        <f t="shared" si="9"/>
        <v>0</v>
      </c>
      <c r="AT18" s="296">
        <f>IF(ROUND(AT17,0)&gt;0,AT17-PMT('Test de compensation'!$D$155,'Test de compensation'!$D$148,-'Test de compensation'!$D$130)+AU17,0)</f>
        <v>0</v>
      </c>
      <c r="AU18" s="296">
        <f>AT18*'Test de compensation'!$D$155</f>
        <v>0</v>
      </c>
      <c r="AV18" s="296" t="s">
        <v>4</v>
      </c>
      <c r="AW18" s="291" t="s">
        <v>4</v>
      </c>
      <c r="AX18" s="44"/>
    </row>
    <row r="19" spans="1:50" ht="12.75" customHeight="1" x14ac:dyDescent="0.2">
      <c r="A19" s="7">
        <v>13</v>
      </c>
      <c r="B19" s="87">
        <f t="shared" si="10"/>
        <v>0.02</v>
      </c>
      <c r="C19" s="286">
        <f>IF(A19&gt;'Test de compensation'!$D$148,0,C18+(C18*B18))</f>
        <v>0</v>
      </c>
      <c r="D19" s="44">
        <f>IF(A19&gt;'Test de compensation'!$D$93,0,'Calculs détaillés'!D18)</f>
        <v>0</v>
      </c>
      <c r="E19" s="44">
        <f t="shared" si="11"/>
        <v>0</v>
      </c>
      <c r="F19" s="44">
        <v>0</v>
      </c>
      <c r="G19" s="44">
        <v>0</v>
      </c>
      <c r="H19" s="44">
        <f>IF(A19&gt;'Test de compensation'!$D$148,0,H18+H18*B18)</f>
        <v>0</v>
      </c>
      <c r="I19" s="44">
        <v>0</v>
      </c>
      <c r="J19" s="287">
        <f t="shared" si="0"/>
        <v>0</v>
      </c>
      <c r="K19" s="1">
        <f t="shared" si="1"/>
        <v>13</v>
      </c>
      <c r="L19" s="110">
        <f t="shared" si="12"/>
        <v>0</v>
      </c>
      <c r="M19" s="44">
        <f>IF(A19&gt;'Test de compensation'!$H$135,0,'Calculs détaillés'!M18)</f>
        <v>0</v>
      </c>
      <c r="N19" s="102">
        <f t="shared" si="13"/>
        <v>0</v>
      </c>
      <c r="O19" s="44">
        <f t="shared" si="2"/>
        <v>0</v>
      </c>
      <c r="P19" s="290">
        <f t="shared" si="14"/>
        <v>0</v>
      </c>
      <c r="Q19" s="1">
        <f t="shared" si="3"/>
        <v>13</v>
      </c>
      <c r="R19" s="110">
        <f t="shared" si="15"/>
        <v>0</v>
      </c>
      <c r="S19" s="44">
        <f>IF(Q19&gt;'Test de compensation'!$H$136,0,'Calculs détaillés'!S18)</f>
        <v>0</v>
      </c>
      <c r="T19" s="102">
        <f t="shared" si="16"/>
        <v>0</v>
      </c>
      <c r="U19" s="44">
        <f t="shared" si="17"/>
        <v>0</v>
      </c>
      <c r="V19" s="290">
        <f t="shared" si="18"/>
        <v>0</v>
      </c>
      <c r="W19" s="1">
        <f t="shared" si="4"/>
        <v>13</v>
      </c>
      <c r="X19" s="110">
        <f t="shared" si="19"/>
        <v>0</v>
      </c>
      <c r="Y19" s="44">
        <f>IF(W19&gt;'Test de compensation'!$H$137,0,'Calculs détaillés'!Y18)</f>
        <v>0</v>
      </c>
      <c r="Z19" s="102">
        <f t="shared" si="20"/>
        <v>0</v>
      </c>
      <c r="AA19" s="44">
        <f t="shared" si="5"/>
        <v>0</v>
      </c>
      <c r="AB19" s="290">
        <f t="shared" si="21"/>
        <v>0</v>
      </c>
      <c r="AC19" s="1">
        <f t="shared" si="6"/>
        <v>13</v>
      </c>
      <c r="AD19" s="110">
        <f t="shared" si="22"/>
        <v>0</v>
      </c>
      <c r="AE19" s="44">
        <f>IF(AC19&gt;'Test de compensation'!$H$138,0,'Calculs détaillés'!AE18)</f>
        <v>0</v>
      </c>
      <c r="AF19" s="102">
        <f t="shared" si="23"/>
        <v>0</v>
      </c>
      <c r="AG19" s="44">
        <f t="shared" si="7"/>
        <v>0</v>
      </c>
      <c r="AH19" s="44">
        <f t="shared" si="24"/>
        <v>0</v>
      </c>
      <c r="AI19" s="291">
        <f t="shared" si="8"/>
        <v>0</v>
      </c>
      <c r="AJ19" s="292">
        <f>IF(A19&gt;'Test de compensation'!$D$148,0,AF19+Z19+N19+T19)</f>
        <v>0</v>
      </c>
      <c r="AK19" s="297">
        <v>0</v>
      </c>
      <c r="AL19" s="298">
        <v>0</v>
      </c>
      <c r="AM19" s="291" t="s">
        <v>4</v>
      </c>
      <c r="AN19" s="287" t="s">
        <v>4</v>
      </c>
      <c r="AO19" s="290">
        <v>0</v>
      </c>
      <c r="AP19" s="44">
        <v>0</v>
      </c>
      <c r="AQ19" s="291">
        <v>0</v>
      </c>
      <c r="AR19" s="291">
        <v>0</v>
      </c>
      <c r="AS19" s="295">
        <f t="shared" si="9"/>
        <v>0</v>
      </c>
      <c r="AT19" s="296">
        <f>IF(ROUND(AT18,0)&gt;0,AT18-PMT('Test de compensation'!$D$155,'Test de compensation'!$D$148,-'Test de compensation'!$D$130)+AU18,0)</f>
        <v>0</v>
      </c>
      <c r="AU19" s="296">
        <f>AT19*'Test de compensation'!$D$155</f>
        <v>0</v>
      </c>
      <c r="AV19" s="296" t="s">
        <v>318</v>
      </c>
      <c r="AW19" s="291" t="s">
        <v>4</v>
      </c>
      <c r="AX19" s="44"/>
    </row>
    <row r="20" spans="1:50" ht="12.75" customHeight="1" x14ac:dyDescent="0.2">
      <c r="A20" s="7">
        <v>14</v>
      </c>
      <c r="B20" s="87">
        <f t="shared" si="10"/>
        <v>0.02</v>
      </c>
      <c r="C20" s="286">
        <f>IF(A20&gt;'Test de compensation'!$D$148,0,C19+(C19*B19))</f>
        <v>0</v>
      </c>
      <c r="D20" s="44">
        <f>IF(A20&gt;'Test de compensation'!$D$93,0,'Calculs détaillés'!D19)</f>
        <v>0</v>
      </c>
      <c r="E20" s="44">
        <f t="shared" si="11"/>
        <v>0</v>
      </c>
      <c r="F20" s="44">
        <v>0</v>
      </c>
      <c r="G20" s="44">
        <v>0</v>
      </c>
      <c r="H20" s="44">
        <f>IF(A20&gt;'Test de compensation'!$D$148,0,H19+H19*B19)</f>
        <v>0</v>
      </c>
      <c r="I20" s="44">
        <v>0</v>
      </c>
      <c r="J20" s="287">
        <f t="shared" si="0"/>
        <v>0</v>
      </c>
      <c r="K20" s="1">
        <f t="shared" si="1"/>
        <v>14</v>
      </c>
      <c r="L20" s="110">
        <f t="shared" si="12"/>
        <v>0</v>
      </c>
      <c r="M20" s="44">
        <f>IF(A20&gt;'Test de compensation'!$H$135,0,'Calculs détaillés'!M19)</f>
        <v>0</v>
      </c>
      <c r="N20" s="102">
        <f t="shared" si="13"/>
        <v>0</v>
      </c>
      <c r="O20" s="44">
        <f t="shared" si="2"/>
        <v>0</v>
      </c>
      <c r="P20" s="290">
        <f t="shared" si="14"/>
        <v>0</v>
      </c>
      <c r="Q20" s="1">
        <f t="shared" si="3"/>
        <v>14</v>
      </c>
      <c r="R20" s="110">
        <f t="shared" si="15"/>
        <v>0</v>
      </c>
      <c r="S20" s="44">
        <f>IF(Q20&gt;'Test de compensation'!$H$136,0,'Calculs détaillés'!S19)</f>
        <v>0</v>
      </c>
      <c r="T20" s="102">
        <f t="shared" si="16"/>
        <v>0</v>
      </c>
      <c r="U20" s="44">
        <f t="shared" si="17"/>
        <v>0</v>
      </c>
      <c r="V20" s="290">
        <f t="shared" si="18"/>
        <v>0</v>
      </c>
      <c r="W20" s="1">
        <f t="shared" si="4"/>
        <v>14</v>
      </c>
      <c r="X20" s="110">
        <f t="shared" si="19"/>
        <v>0</v>
      </c>
      <c r="Y20" s="44">
        <f>IF(W20&gt;'Test de compensation'!$H$137,0,'Calculs détaillés'!Y19)</f>
        <v>0</v>
      </c>
      <c r="Z20" s="102">
        <f t="shared" si="20"/>
        <v>0</v>
      </c>
      <c r="AA20" s="44">
        <f t="shared" si="5"/>
        <v>0</v>
      </c>
      <c r="AB20" s="290">
        <f t="shared" si="21"/>
        <v>0</v>
      </c>
      <c r="AC20" s="1">
        <f t="shared" si="6"/>
        <v>14</v>
      </c>
      <c r="AD20" s="110">
        <f t="shared" si="22"/>
        <v>0</v>
      </c>
      <c r="AE20" s="44">
        <f>IF(AC20&gt;'Test de compensation'!$H$138,0,'Calculs détaillés'!AE19)</f>
        <v>0</v>
      </c>
      <c r="AF20" s="102">
        <f t="shared" si="23"/>
        <v>0</v>
      </c>
      <c r="AG20" s="44">
        <f t="shared" si="7"/>
        <v>0</v>
      </c>
      <c r="AH20" s="44">
        <f t="shared" si="24"/>
        <v>0</v>
      </c>
      <c r="AI20" s="291">
        <f t="shared" si="8"/>
        <v>0</v>
      </c>
      <c r="AJ20" s="292">
        <f>IF(A20&gt;'Test de compensation'!$D$148,0,AF20+Z20+N20+T20)</f>
        <v>0</v>
      </c>
      <c r="AK20" s="297">
        <v>0</v>
      </c>
      <c r="AL20" s="298">
        <v>0</v>
      </c>
      <c r="AM20" s="291" t="s">
        <v>4</v>
      </c>
      <c r="AN20" s="287" t="s">
        <v>4</v>
      </c>
      <c r="AO20" s="290">
        <v>0</v>
      </c>
      <c r="AP20" s="44">
        <v>0</v>
      </c>
      <c r="AQ20" s="291">
        <v>0</v>
      </c>
      <c r="AR20" s="291">
        <v>0</v>
      </c>
      <c r="AS20" s="295">
        <f t="shared" si="9"/>
        <v>0</v>
      </c>
      <c r="AT20" s="296">
        <f>IF(ROUND(AT19,0)&gt;0,AT19-PMT('Test de compensation'!$D$155,'Test de compensation'!$D$148,-'Test de compensation'!$D$130)+AU19,0)</f>
        <v>0</v>
      </c>
      <c r="AU20" s="296">
        <f>AT20*'Test de compensation'!$D$155</f>
        <v>0</v>
      </c>
      <c r="AV20" s="296" t="s">
        <v>4</v>
      </c>
      <c r="AW20" s="291" t="s">
        <v>4</v>
      </c>
      <c r="AX20" s="44"/>
    </row>
    <row r="21" spans="1:50" ht="12.75" customHeight="1" x14ac:dyDescent="0.2">
      <c r="A21" s="7">
        <v>15</v>
      </c>
      <c r="B21" s="87">
        <f t="shared" si="10"/>
        <v>0.02</v>
      </c>
      <c r="C21" s="286">
        <f>IF(A21&gt;'Test de compensation'!$D$148,0,C20+(C20*B20))</f>
        <v>0</v>
      </c>
      <c r="D21" s="44">
        <f>IF(A21&gt;'Test de compensation'!$D$93,0,'Calculs détaillés'!D20)</f>
        <v>0</v>
      </c>
      <c r="E21" s="44">
        <f t="shared" si="11"/>
        <v>0</v>
      </c>
      <c r="F21" s="44">
        <v>0</v>
      </c>
      <c r="G21" s="44">
        <v>0</v>
      </c>
      <c r="H21" s="44">
        <f>IF(A21&gt;'Test de compensation'!$D$148,0,H20+H20*B20)</f>
        <v>0</v>
      </c>
      <c r="I21" s="44">
        <v>0</v>
      </c>
      <c r="J21" s="287">
        <f t="shared" si="0"/>
        <v>0</v>
      </c>
      <c r="K21" s="1">
        <f t="shared" si="1"/>
        <v>15</v>
      </c>
      <c r="L21" s="110">
        <f t="shared" si="12"/>
        <v>0</v>
      </c>
      <c r="M21" s="44">
        <f>IF(A21&gt;'Test de compensation'!$H$135,0,'Calculs détaillés'!M20)</f>
        <v>0</v>
      </c>
      <c r="N21" s="102">
        <f t="shared" si="13"/>
        <v>0</v>
      </c>
      <c r="O21" s="44">
        <f t="shared" si="2"/>
        <v>0</v>
      </c>
      <c r="P21" s="290">
        <f t="shared" si="14"/>
        <v>0</v>
      </c>
      <c r="Q21" s="1">
        <f t="shared" si="3"/>
        <v>15</v>
      </c>
      <c r="R21" s="110">
        <f t="shared" si="15"/>
        <v>0</v>
      </c>
      <c r="S21" s="44">
        <f>IF(Q21&gt;'Test de compensation'!$H$136,0,'Calculs détaillés'!S20)</f>
        <v>0</v>
      </c>
      <c r="T21" s="102">
        <f t="shared" si="16"/>
        <v>0</v>
      </c>
      <c r="U21" s="44">
        <f t="shared" si="17"/>
        <v>0</v>
      </c>
      <c r="V21" s="290">
        <f t="shared" si="18"/>
        <v>0</v>
      </c>
      <c r="W21" s="1">
        <f t="shared" si="4"/>
        <v>15</v>
      </c>
      <c r="X21" s="110">
        <f t="shared" si="19"/>
        <v>0</v>
      </c>
      <c r="Y21" s="44">
        <f>IF(W21&gt;'Test de compensation'!$H$137,0,'Calculs détaillés'!Y20)</f>
        <v>0</v>
      </c>
      <c r="Z21" s="102">
        <f t="shared" si="20"/>
        <v>0</v>
      </c>
      <c r="AA21" s="44">
        <f t="shared" si="5"/>
        <v>0</v>
      </c>
      <c r="AB21" s="290">
        <f t="shared" si="21"/>
        <v>0</v>
      </c>
      <c r="AC21" s="1">
        <f t="shared" si="6"/>
        <v>15</v>
      </c>
      <c r="AD21" s="110">
        <f t="shared" si="22"/>
        <v>0</v>
      </c>
      <c r="AE21" s="44">
        <f>IF(AC21&gt;'Test de compensation'!$H$138,0,'Calculs détaillés'!AE20)</f>
        <v>0</v>
      </c>
      <c r="AF21" s="102">
        <f t="shared" si="23"/>
        <v>0</v>
      </c>
      <c r="AG21" s="44">
        <f t="shared" si="7"/>
        <v>0</v>
      </c>
      <c r="AH21" s="44">
        <f t="shared" si="24"/>
        <v>0</v>
      </c>
      <c r="AI21" s="291">
        <f t="shared" si="8"/>
        <v>0</v>
      </c>
      <c r="AJ21" s="292">
        <f>IF(A21&gt;'Test de compensation'!$D$148,0,AF21+Z21+N21+T21)</f>
        <v>0</v>
      </c>
      <c r="AK21" s="297">
        <v>0</v>
      </c>
      <c r="AL21" s="298">
        <v>0</v>
      </c>
      <c r="AM21" s="291" t="s">
        <v>4</v>
      </c>
      <c r="AN21" s="287" t="s">
        <v>4</v>
      </c>
      <c r="AO21" s="290">
        <v>0</v>
      </c>
      <c r="AP21" s="44">
        <v>0</v>
      </c>
      <c r="AQ21" s="291">
        <v>0</v>
      </c>
      <c r="AR21" s="291">
        <v>0</v>
      </c>
      <c r="AS21" s="295">
        <f t="shared" si="9"/>
        <v>0</v>
      </c>
      <c r="AT21" s="296">
        <f>IF(ROUND(AT20,0)&gt;0,AT20-PMT('Test de compensation'!$D$155,'Test de compensation'!$D$148,-'Test de compensation'!$D$130)+AU20,0)</f>
        <v>0</v>
      </c>
      <c r="AU21" s="296">
        <f>AT21*'Test de compensation'!$D$155</f>
        <v>0</v>
      </c>
      <c r="AV21" s="296" t="s">
        <v>4</v>
      </c>
      <c r="AW21" s="291" t="s">
        <v>4</v>
      </c>
      <c r="AX21" s="44"/>
    </row>
    <row r="22" spans="1:50" ht="12.75" customHeight="1" x14ac:dyDescent="0.2">
      <c r="A22" s="7">
        <v>16</v>
      </c>
      <c r="B22" s="87">
        <f t="shared" si="10"/>
        <v>0.02</v>
      </c>
      <c r="C22" s="286">
        <f>IF(A22&gt;'Test de compensation'!$D$148,0,C21+(C21*B21))</f>
        <v>0</v>
      </c>
      <c r="D22" s="44">
        <f>IF(A22&gt;'Test de compensation'!$D$93,0,'Calculs détaillés'!D21)</f>
        <v>0</v>
      </c>
      <c r="E22" s="44">
        <f t="shared" si="11"/>
        <v>0</v>
      </c>
      <c r="F22" s="44">
        <v>0</v>
      </c>
      <c r="G22" s="44">
        <v>0</v>
      </c>
      <c r="H22" s="44">
        <f>IF(A22&gt;'Test de compensation'!$D$148,0,H21+H21*B21)</f>
        <v>0</v>
      </c>
      <c r="I22" s="44">
        <v>0</v>
      </c>
      <c r="J22" s="287">
        <f t="shared" si="0"/>
        <v>0</v>
      </c>
      <c r="K22" s="1">
        <f t="shared" si="1"/>
        <v>16</v>
      </c>
      <c r="L22" s="110">
        <f t="shared" si="12"/>
        <v>0</v>
      </c>
      <c r="M22" s="44">
        <f>IF(A22&gt;'Test de compensation'!$H$135,0,'Calculs détaillés'!M21)</f>
        <v>0</v>
      </c>
      <c r="N22" s="102">
        <f t="shared" si="13"/>
        <v>0</v>
      </c>
      <c r="O22" s="44">
        <f t="shared" si="2"/>
        <v>0</v>
      </c>
      <c r="P22" s="290">
        <f t="shared" si="14"/>
        <v>0</v>
      </c>
      <c r="Q22" s="1">
        <f t="shared" si="3"/>
        <v>16</v>
      </c>
      <c r="R22" s="110">
        <f t="shared" si="15"/>
        <v>0</v>
      </c>
      <c r="S22" s="44">
        <f>IF(Q22&gt;'Test de compensation'!$H$136,0,'Calculs détaillés'!S21)</f>
        <v>0</v>
      </c>
      <c r="T22" s="102">
        <f t="shared" si="16"/>
        <v>0</v>
      </c>
      <c r="U22" s="44">
        <f t="shared" si="17"/>
        <v>0</v>
      </c>
      <c r="V22" s="290">
        <f t="shared" si="18"/>
        <v>0</v>
      </c>
      <c r="W22" s="1">
        <f t="shared" si="4"/>
        <v>16</v>
      </c>
      <c r="X22" s="110">
        <f t="shared" si="19"/>
        <v>0</v>
      </c>
      <c r="Y22" s="44">
        <f>IF(W22&gt;'Test de compensation'!$H$137,0,'Calculs détaillés'!Y21)</f>
        <v>0</v>
      </c>
      <c r="Z22" s="102">
        <f t="shared" si="20"/>
        <v>0</v>
      </c>
      <c r="AA22" s="44">
        <f t="shared" si="5"/>
        <v>0</v>
      </c>
      <c r="AB22" s="290">
        <f t="shared" si="21"/>
        <v>0</v>
      </c>
      <c r="AC22" s="1">
        <f t="shared" si="6"/>
        <v>16</v>
      </c>
      <c r="AD22" s="110">
        <f t="shared" si="22"/>
        <v>0</v>
      </c>
      <c r="AE22" s="44">
        <f>IF(AC22&gt;'Test de compensation'!$H$138,0,'Calculs détaillés'!AE21)</f>
        <v>0</v>
      </c>
      <c r="AF22" s="102">
        <f t="shared" si="23"/>
        <v>0</v>
      </c>
      <c r="AG22" s="44">
        <f t="shared" si="7"/>
        <v>0</v>
      </c>
      <c r="AH22" s="44">
        <f t="shared" si="24"/>
        <v>0</v>
      </c>
      <c r="AI22" s="291">
        <f t="shared" si="8"/>
        <v>0</v>
      </c>
      <c r="AJ22" s="292">
        <f>IF(A22&gt;'Test de compensation'!$D$148,0,AF22+Z22+N22+T22)</f>
        <v>0</v>
      </c>
      <c r="AK22" s="297">
        <v>0</v>
      </c>
      <c r="AL22" s="298">
        <v>0</v>
      </c>
      <c r="AM22" s="291" t="s">
        <v>4</v>
      </c>
      <c r="AN22" s="287" t="s">
        <v>4</v>
      </c>
      <c r="AO22" s="290">
        <v>0</v>
      </c>
      <c r="AP22" s="44">
        <v>0</v>
      </c>
      <c r="AQ22" s="291">
        <v>0</v>
      </c>
      <c r="AR22" s="291">
        <v>0</v>
      </c>
      <c r="AS22" s="295">
        <f t="shared" si="9"/>
        <v>0</v>
      </c>
      <c r="AT22" s="296">
        <f>IF(ROUND(AT21,0)&gt;0,AT21-PMT('Test de compensation'!$D$155,'Test de compensation'!$D$148,-'Test de compensation'!$D$130)+AU21,0)</f>
        <v>0</v>
      </c>
      <c r="AU22" s="296">
        <f>AT22*'Test de compensation'!$D$155</f>
        <v>0</v>
      </c>
      <c r="AV22" s="296" t="s">
        <v>4</v>
      </c>
      <c r="AW22" s="291" t="s">
        <v>4</v>
      </c>
      <c r="AX22" s="44"/>
    </row>
    <row r="23" spans="1:50" ht="12.75" customHeight="1" x14ac:dyDescent="0.2">
      <c r="A23" s="7">
        <v>17</v>
      </c>
      <c r="B23" s="87">
        <f t="shared" si="10"/>
        <v>0.02</v>
      </c>
      <c r="C23" s="286">
        <f>IF(A23&gt;'Test de compensation'!$D$148,0,C22+(C22*B22))</f>
        <v>0</v>
      </c>
      <c r="D23" s="44">
        <f>IF(A23&gt;'Test de compensation'!$D$93,0,'Calculs détaillés'!D22)</f>
        <v>0</v>
      </c>
      <c r="E23" s="44">
        <f t="shared" si="11"/>
        <v>0</v>
      </c>
      <c r="F23" s="44">
        <v>0</v>
      </c>
      <c r="G23" s="44">
        <v>0</v>
      </c>
      <c r="H23" s="44">
        <f>IF(A23&gt;'Test de compensation'!$D$148,0,H22+H22*B22)</f>
        <v>0</v>
      </c>
      <c r="I23" s="44">
        <v>0</v>
      </c>
      <c r="J23" s="287">
        <f t="shared" si="0"/>
        <v>0</v>
      </c>
      <c r="K23" s="1">
        <f t="shared" si="1"/>
        <v>17</v>
      </c>
      <c r="L23" s="110">
        <f t="shared" si="12"/>
        <v>0</v>
      </c>
      <c r="M23" s="44">
        <f>IF(A23&gt;'Test de compensation'!$H$135,0,'Calculs détaillés'!M22)</f>
        <v>0</v>
      </c>
      <c r="N23" s="102">
        <f t="shared" si="13"/>
        <v>0</v>
      </c>
      <c r="O23" s="44">
        <f t="shared" si="2"/>
        <v>0</v>
      </c>
      <c r="P23" s="290">
        <f t="shared" si="14"/>
        <v>0</v>
      </c>
      <c r="Q23" s="1">
        <f t="shared" si="3"/>
        <v>17</v>
      </c>
      <c r="R23" s="110">
        <f t="shared" si="15"/>
        <v>0</v>
      </c>
      <c r="S23" s="44">
        <f>IF(Q23&gt;'Test de compensation'!$H$136,0,'Calculs détaillés'!S22)</f>
        <v>0</v>
      </c>
      <c r="T23" s="102">
        <f t="shared" si="16"/>
        <v>0</v>
      </c>
      <c r="U23" s="44">
        <f t="shared" si="17"/>
        <v>0</v>
      </c>
      <c r="V23" s="290">
        <f t="shared" si="18"/>
        <v>0</v>
      </c>
      <c r="W23" s="1">
        <f t="shared" si="4"/>
        <v>17</v>
      </c>
      <c r="X23" s="110">
        <f t="shared" si="19"/>
        <v>0</v>
      </c>
      <c r="Y23" s="44">
        <f>IF(W23&gt;'Test de compensation'!$H$137,0,'Calculs détaillés'!Y22)</f>
        <v>0</v>
      </c>
      <c r="Z23" s="102">
        <f t="shared" si="20"/>
        <v>0</v>
      </c>
      <c r="AA23" s="44">
        <f t="shared" si="5"/>
        <v>0</v>
      </c>
      <c r="AB23" s="290">
        <f t="shared" si="21"/>
        <v>0</v>
      </c>
      <c r="AC23" s="1">
        <f t="shared" si="6"/>
        <v>17</v>
      </c>
      <c r="AD23" s="110">
        <f t="shared" si="22"/>
        <v>0</v>
      </c>
      <c r="AE23" s="44">
        <f>IF(AC23&gt;'Test de compensation'!$H$138,0,'Calculs détaillés'!AE22)</f>
        <v>0</v>
      </c>
      <c r="AF23" s="102">
        <f t="shared" si="23"/>
        <v>0</v>
      </c>
      <c r="AG23" s="44">
        <f t="shared" si="7"/>
        <v>0</v>
      </c>
      <c r="AH23" s="44">
        <f t="shared" si="24"/>
        <v>0</v>
      </c>
      <c r="AI23" s="291">
        <f t="shared" si="8"/>
        <v>0</v>
      </c>
      <c r="AJ23" s="292">
        <f>IF(A23&gt;'Test de compensation'!$D$148,0,AF23+Z23+N23+T23)</f>
        <v>0</v>
      </c>
      <c r="AK23" s="297">
        <v>0</v>
      </c>
      <c r="AL23" s="298">
        <v>0</v>
      </c>
      <c r="AM23" s="291" t="s">
        <v>4</v>
      </c>
      <c r="AN23" s="287" t="s">
        <v>4</v>
      </c>
      <c r="AO23" s="290">
        <v>0</v>
      </c>
      <c r="AP23" s="44">
        <v>0</v>
      </c>
      <c r="AQ23" s="291">
        <v>0</v>
      </c>
      <c r="AR23" s="291">
        <v>0</v>
      </c>
      <c r="AS23" s="295">
        <f t="shared" si="9"/>
        <v>0</v>
      </c>
      <c r="AT23" s="296">
        <f>IF(ROUND(AT22,0)&gt;0,AT22-PMT('Test de compensation'!$D$155,'Test de compensation'!$D$148,-'Test de compensation'!$D$130)+AU22,0)</f>
        <v>0</v>
      </c>
      <c r="AU23" s="296">
        <f>AT23*'Test de compensation'!$D$155</f>
        <v>0</v>
      </c>
      <c r="AV23" s="296" t="s">
        <v>4</v>
      </c>
      <c r="AW23" s="291" t="s">
        <v>4</v>
      </c>
      <c r="AX23" s="44"/>
    </row>
    <row r="24" spans="1:50" ht="12.75" customHeight="1" x14ac:dyDescent="0.2">
      <c r="A24" s="7">
        <v>18</v>
      </c>
      <c r="B24" s="87">
        <f t="shared" si="10"/>
        <v>0.02</v>
      </c>
      <c r="C24" s="286">
        <f>IF(A24&gt;'Test de compensation'!$D$148,0,C23+(C23*B23))</f>
        <v>0</v>
      </c>
      <c r="D24" s="44">
        <f>IF(A24&gt;'Test de compensation'!$D$93,0,'Calculs détaillés'!D23)</f>
        <v>0</v>
      </c>
      <c r="E24" s="44">
        <f t="shared" si="11"/>
        <v>0</v>
      </c>
      <c r="F24" s="44">
        <v>0</v>
      </c>
      <c r="G24" s="44">
        <v>0</v>
      </c>
      <c r="H24" s="44">
        <f>IF(A24&gt;'Test de compensation'!$D$148,0,H23+H23*B23)</f>
        <v>0</v>
      </c>
      <c r="I24" s="44">
        <v>0</v>
      </c>
      <c r="J24" s="287">
        <f t="shared" si="0"/>
        <v>0</v>
      </c>
      <c r="K24" s="1">
        <f t="shared" si="1"/>
        <v>18</v>
      </c>
      <c r="L24" s="110">
        <f t="shared" si="12"/>
        <v>0</v>
      </c>
      <c r="M24" s="44">
        <f>IF(A24&gt;'Test de compensation'!$H$135,0,'Calculs détaillés'!M23)</f>
        <v>0</v>
      </c>
      <c r="N24" s="102">
        <f t="shared" si="13"/>
        <v>0</v>
      </c>
      <c r="O24" s="44">
        <f t="shared" si="2"/>
        <v>0</v>
      </c>
      <c r="P24" s="290">
        <f t="shared" si="14"/>
        <v>0</v>
      </c>
      <c r="Q24" s="1">
        <f t="shared" si="3"/>
        <v>18</v>
      </c>
      <c r="R24" s="110">
        <f t="shared" si="15"/>
        <v>0</v>
      </c>
      <c r="S24" s="44">
        <f>IF(Q24&gt;'Test de compensation'!$H$136,0,'Calculs détaillés'!S23)</f>
        <v>0</v>
      </c>
      <c r="T24" s="102">
        <f t="shared" si="16"/>
        <v>0</v>
      </c>
      <c r="U24" s="44">
        <f t="shared" si="17"/>
        <v>0</v>
      </c>
      <c r="V24" s="290">
        <f t="shared" si="18"/>
        <v>0</v>
      </c>
      <c r="W24" s="1">
        <f t="shared" si="4"/>
        <v>18</v>
      </c>
      <c r="X24" s="110">
        <f t="shared" si="19"/>
        <v>0</v>
      </c>
      <c r="Y24" s="44">
        <f>IF(W24&gt;'Test de compensation'!$H$137,0,'Calculs détaillés'!Y23)</f>
        <v>0</v>
      </c>
      <c r="Z24" s="102">
        <f t="shared" si="20"/>
        <v>0</v>
      </c>
      <c r="AA24" s="44">
        <f t="shared" si="5"/>
        <v>0</v>
      </c>
      <c r="AB24" s="290">
        <f t="shared" si="21"/>
        <v>0</v>
      </c>
      <c r="AC24" s="1">
        <f t="shared" si="6"/>
        <v>18</v>
      </c>
      <c r="AD24" s="110">
        <f t="shared" si="22"/>
        <v>0</v>
      </c>
      <c r="AE24" s="44">
        <f>IF(AC24&gt;'Test de compensation'!$H$138,0,'Calculs détaillés'!AE23)</f>
        <v>0</v>
      </c>
      <c r="AF24" s="102">
        <f t="shared" si="23"/>
        <v>0</v>
      </c>
      <c r="AG24" s="44">
        <f t="shared" si="7"/>
        <v>0</v>
      </c>
      <c r="AH24" s="44">
        <f t="shared" si="24"/>
        <v>0</v>
      </c>
      <c r="AI24" s="291">
        <f t="shared" si="8"/>
        <v>0</v>
      </c>
      <c r="AJ24" s="292">
        <f>IF(A24&gt;'Test de compensation'!$D$148,0,AF24+Z24+N24+T24)</f>
        <v>0</v>
      </c>
      <c r="AK24" s="297">
        <v>0</v>
      </c>
      <c r="AL24" s="298">
        <v>0</v>
      </c>
      <c r="AM24" s="291" t="s">
        <v>4</v>
      </c>
      <c r="AN24" s="287" t="s">
        <v>4</v>
      </c>
      <c r="AO24" s="290">
        <v>0</v>
      </c>
      <c r="AP24" s="44">
        <v>0</v>
      </c>
      <c r="AQ24" s="291">
        <v>0</v>
      </c>
      <c r="AR24" s="291">
        <v>0</v>
      </c>
      <c r="AS24" s="295">
        <f t="shared" si="9"/>
        <v>0</v>
      </c>
      <c r="AT24" s="296">
        <f>IF(ROUND(AT23,0)&gt;0,AT23-PMT('Test de compensation'!$D$155,'Test de compensation'!$D$148,-'Test de compensation'!$D$130)+AU23,0)</f>
        <v>0</v>
      </c>
      <c r="AU24" s="296">
        <f>AT24*'Test de compensation'!$D$155</f>
        <v>0</v>
      </c>
      <c r="AV24" s="296" t="s">
        <v>4</v>
      </c>
      <c r="AW24" s="291" t="s">
        <v>4</v>
      </c>
      <c r="AX24" s="44"/>
    </row>
    <row r="25" spans="1:50" ht="12.75" customHeight="1" x14ac:dyDescent="0.2">
      <c r="A25" s="7">
        <v>19</v>
      </c>
      <c r="B25" s="87">
        <f t="shared" si="10"/>
        <v>0.02</v>
      </c>
      <c r="C25" s="286">
        <f>IF(A25&gt;'Test de compensation'!$D$148,0,C24+(C24*B24))</f>
        <v>0</v>
      </c>
      <c r="D25" s="44">
        <f>IF(A25&gt;'Test de compensation'!$D$93,0,'Calculs détaillés'!D24)</f>
        <v>0</v>
      </c>
      <c r="E25" s="44">
        <f t="shared" si="11"/>
        <v>0</v>
      </c>
      <c r="F25" s="44">
        <v>0</v>
      </c>
      <c r="G25" s="44">
        <v>0</v>
      </c>
      <c r="H25" s="44">
        <f>IF(A25&gt;'Test de compensation'!$D$148,0,H24+H24*B24)</f>
        <v>0</v>
      </c>
      <c r="I25" s="44">
        <v>0</v>
      </c>
      <c r="J25" s="287">
        <f t="shared" si="0"/>
        <v>0</v>
      </c>
      <c r="K25" s="1">
        <f t="shared" si="1"/>
        <v>19</v>
      </c>
      <c r="L25" s="110">
        <f t="shared" si="12"/>
        <v>0</v>
      </c>
      <c r="M25" s="44">
        <f>IF(A25&gt;'Test de compensation'!$H$135,0,'Calculs détaillés'!M24)</f>
        <v>0</v>
      </c>
      <c r="N25" s="102">
        <f t="shared" si="13"/>
        <v>0</v>
      </c>
      <c r="O25" s="44">
        <f t="shared" si="2"/>
        <v>0</v>
      </c>
      <c r="P25" s="290">
        <f t="shared" si="14"/>
        <v>0</v>
      </c>
      <c r="Q25" s="1">
        <f t="shared" si="3"/>
        <v>19</v>
      </c>
      <c r="R25" s="110">
        <f t="shared" si="15"/>
        <v>0</v>
      </c>
      <c r="S25" s="44">
        <f>IF(Q25&gt;'Test de compensation'!$H$136,0,'Calculs détaillés'!S24)</f>
        <v>0</v>
      </c>
      <c r="T25" s="102">
        <f t="shared" si="16"/>
        <v>0</v>
      </c>
      <c r="U25" s="44">
        <f t="shared" si="17"/>
        <v>0</v>
      </c>
      <c r="V25" s="290">
        <f t="shared" si="18"/>
        <v>0</v>
      </c>
      <c r="W25" s="1">
        <f t="shared" si="4"/>
        <v>19</v>
      </c>
      <c r="X25" s="110">
        <f t="shared" si="19"/>
        <v>0</v>
      </c>
      <c r="Y25" s="44">
        <f>IF(W25&gt;'Test de compensation'!$H$137,0,'Calculs détaillés'!Y24)</f>
        <v>0</v>
      </c>
      <c r="Z25" s="102">
        <f t="shared" si="20"/>
        <v>0</v>
      </c>
      <c r="AA25" s="44">
        <f t="shared" si="5"/>
        <v>0</v>
      </c>
      <c r="AB25" s="290">
        <f t="shared" si="21"/>
        <v>0</v>
      </c>
      <c r="AC25" s="1">
        <f t="shared" si="6"/>
        <v>19</v>
      </c>
      <c r="AD25" s="110">
        <f t="shared" si="22"/>
        <v>0</v>
      </c>
      <c r="AE25" s="44">
        <f>IF(AC25&gt;'Test de compensation'!$H$138,0,'Calculs détaillés'!AE24)</f>
        <v>0</v>
      </c>
      <c r="AF25" s="102">
        <f t="shared" si="23"/>
        <v>0</v>
      </c>
      <c r="AG25" s="44">
        <f t="shared" si="7"/>
        <v>0</v>
      </c>
      <c r="AH25" s="44">
        <f t="shared" si="24"/>
        <v>0</v>
      </c>
      <c r="AI25" s="291">
        <f t="shared" si="8"/>
        <v>0</v>
      </c>
      <c r="AJ25" s="292">
        <f>IF(A25&gt;'Test de compensation'!$D$148,0,AF25+Z25+N25+T25)</f>
        <v>0</v>
      </c>
      <c r="AK25" s="297">
        <v>0</v>
      </c>
      <c r="AL25" s="298">
        <v>0</v>
      </c>
      <c r="AM25" s="291" t="s">
        <v>4</v>
      </c>
      <c r="AN25" s="287" t="s">
        <v>4</v>
      </c>
      <c r="AO25" s="290">
        <v>0</v>
      </c>
      <c r="AP25" s="44">
        <v>0</v>
      </c>
      <c r="AQ25" s="291">
        <v>0</v>
      </c>
      <c r="AR25" s="291">
        <v>0</v>
      </c>
      <c r="AS25" s="295">
        <f t="shared" si="9"/>
        <v>0</v>
      </c>
      <c r="AT25" s="296">
        <f>IF(ROUND(AT24,0)&gt;0,AT24-PMT('Test de compensation'!$D$155,'Test de compensation'!$D$148,-'Test de compensation'!$D$130)+AU24,0)</f>
        <v>0</v>
      </c>
      <c r="AU25" s="296">
        <f>AT25*'Test de compensation'!$D$155</f>
        <v>0</v>
      </c>
      <c r="AV25" s="296" t="s">
        <v>4</v>
      </c>
      <c r="AW25" s="291" t="s">
        <v>4</v>
      </c>
      <c r="AX25" s="44"/>
    </row>
    <row r="26" spans="1:50" ht="12.75" customHeight="1" x14ac:dyDescent="0.2">
      <c r="A26" s="7">
        <v>20</v>
      </c>
      <c r="B26" s="87">
        <f t="shared" si="10"/>
        <v>0.02</v>
      </c>
      <c r="C26" s="286">
        <f>IF(A26&gt;'Test de compensation'!$D$148,0,C25+(C25*B25))</f>
        <v>0</v>
      </c>
      <c r="D26" s="44">
        <f>IF(A26&gt;'Test de compensation'!$D$93,0,'Calculs détaillés'!D25)</f>
        <v>0</v>
      </c>
      <c r="E26" s="44">
        <f t="shared" si="11"/>
        <v>0</v>
      </c>
      <c r="F26" s="44">
        <v>0</v>
      </c>
      <c r="G26" s="44">
        <v>0</v>
      </c>
      <c r="H26" s="44">
        <f>IF(A26&gt;'Test de compensation'!$D$148,0,H25+H25*B25)</f>
        <v>0</v>
      </c>
      <c r="I26" s="44">
        <v>0</v>
      </c>
      <c r="J26" s="287">
        <f t="shared" si="0"/>
        <v>0</v>
      </c>
      <c r="K26" s="1">
        <f t="shared" si="1"/>
        <v>20</v>
      </c>
      <c r="L26" s="110">
        <f t="shared" si="12"/>
        <v>0</v>
      </c>
      <c r="M26" s="44">
        <f>IF(A26&gt;'Test de compensation'!$H$135,0,'Calculs détaillés'!M25)</f>
        <v>0</v>
      </c>
      <c r="N26" s="102">
        <f t="shared" si="13"/>
        <v>0</v>
      </c>
      <c r="O26" s="44">
        <f t="shared" si="2"/>
        <v>0</v>
      </c>
      <c r="P26" s="290">
        <f t="shared" si="14"/>
        <v>0</v>
      </c>
      <c r="Q26" s="1">
        <f t="shared" si="3"/>
        <v>20</v>
      </c>
      <c r="R26" s="110">
        <f t="shared" si="15"/>
        <v>0</v>
      </c>
      <c r="S26" s="44">
        <f>IF(Q26&gt;'Test de compensation'!$H$136,0,'Calculs détaillés'!S25)</f>
        <v>0</v>
      </c>
      <c r="T26" s="102">
        <f t="shared" si="16"/>
        <v>0</v>
      </c>
      <c r="U26" s="44">
        <f t="shared" si="17"/>
        <v>0</v>
      </c>
      <c r="V26" s="290">
        <f t="shared" si="18"/>
        <v>0</v>
      </c>
      <c r="W26" s="1">
        <f t="shared" si="4"/>
        <v>20</v>
      </c>
      <c r="X26" s="110">
        <f t="shared" si="19"/>
        <v>0</v>
      </c>
      <c r="Y26" s="44">
        <f>IF(W26&gt;'Test de compensation'!$H$137,0,'Calculs détaillés'!Y25)</f>
        <v>0</v>
      </c>
      <c r="Z26" s="102">
        <f t="shared" si="20"/>
        <v>0</v>
      </c>
      <c r="AA26" s="44">
        <f t="shared" si="5"/>
        <v>0</v>
      </c>
      <c r="AB26" s="290">
        <f t="shared" si="21"/>
        <v>0</v>
      </c>
      <c r="AC26" s="1">
        <f t="shared" si="6"/>
        <v>20</v>
      </c>
      <c r="AD26" s="110">
        <f t="shared" si="22"/>
        <v>0</v>
      </c>
      <c r="AE26" s="44">
        <f>IF(AC26&gt;'Test de compensation'!$H$138,0,'Calculs détaillés'!AE25)</f>
        <v>0</v>
      </c>
      <c r="AF26" s="102">
        <f t="shared" si="23"/>
        <v>0</v>
      </c>
      <c r="AG26" s="44">
        <f t="shared" si="7"/>
        <v>0</v>
      </c>
      <c r="AH26" s="44">
        <f t="shared" si="24"/>
        <v>0</v>
      </c>
      <c r="AI26" s="291">
        <f t="shared" si="8"/>
        <v>0</v>
      </c>
      <c r="AJ26" s="292">
        <f>IF(A26&gt;'Test de compensation'!$D$148,0,AF26+Z26+N26+T26)</f>
        <v>0</v>
      </c>
      <c r="AK26" s="297">
        <v>0</v>
      </c>
      <c r="AL26" s="298">
        <v>0</v>
      </c>
      <c r="AM26" s="291" t="s">
        <v>4</v>
      </c>
      <c r="AN26" s="287" t="s">
        <v>4</v>
      </c>
      <c r="AO26" s="290">
        <v>0</v>
      </c>
      <c r="AP26" s="44">
        <v>0</v>
      </c>
      <c r="AQ26" s="291">
        <v>0</v>
      </c>
      <c r="AR26" s="291">
        <v>0</v>
      </c>
      <c r="AS26" s="295">
        <f t="shared" si="9"/>
        <v>0</v>
      </c>
      <c r="AT26" s="296">
        <f>IF(ROUND(AT25,0)&gt;0,AT25-PMT('Test de compensation'!$D$155,'Test de compensation'!$D$148,-'Test de compensation'!$D$130)+AU25,0)</f>
        <v>0</v>
      </c>
      <c r="AU26" s="296">
        <f>AT26*'Test de compensation'!$D$155</f>
        <v>0</v>
      </c>
      <c r="AV26" s="296" t="s">
        <v>4</v>
      </c>
      <c r="AW26" s="291" t="s">
        <v>4</v>
      </c>
      <c r="AX26" s="44"/>
    </row>
    <row r="27" spans="1:50" ht="12.75" customHeight="1" x14ac:dyDescent="0.2">
      <c r="A27" s="7">
        <v>21</v>
      </c>
      <c r="B27" s="87">
        <f t="shared" si="10"/>
        <v>0.02</v>
      </c>
      <c r="C27" s="286">
        <f>IF(A27&gt;'Test de compensation'!$D$148,0,C26+(C26*B26))</f>
        <v>0</v>
      </c>
      <c r="D27" s="44">
        <f>IF(A27&gt;'Test de compensation'!$D$93,0,'Calculs détaillés'!D26)</f>
        <v>0</v>
      </c>
      <c r="E27" s="44">
        <f t="shared" si="11"/>
        <v>0</v>
      </c>
      <c r="F27" s="44">
        <v>0</v>
      </c>
      <c r="G27" s="44">
        <v>0</v>
      </c>
      <c r="H27" s="44">
        <f>IF(A27&gt;'Test de compensation'!$D$148,0,H26+H26*B26)</f>
        <v>0</v>
      </c>
      <c r="I27" s="44">
        <v>0</v>
      </c>
      <c r="J27" s="287">
        <f t="shared" si="0"/>
        <v>0</v>
      </c>
      <c r="K27" s="1">
        <f t="shared" si="1"/>
        <v>21</v>
      </c>
      <c r="L27" s="110">
        <f t="shared" si="12"/>
        <v>0</v>
      </c>
      <c r="M27" s="44">
        <f>IF(A27&gt;'Test de compensation'!$H$135,0,'Calculs détaillés'!M26)</f>
        <v>0</v>
      </c>
      <c r="N27" s="102">
        <f t="shared" si="13"/>
        <v>0</v>
      </c>
      <c r="O27" s="44">
        <f t="shared" si="2"/>
        <v>0</v>
      </c>
      <c r="P27" s="290">
        <f t="shared" si="14"/>
        <v>0</v>
      </c>
      <c r="Q27" s="1">
        <f t="shared" si="3"/>
        <v>21</v>
      </c>
      <c r="R27" s="110">
        <f t="shared" si="15"/>
        <v>0</v>
      </c>
      <c r="S27" s="44">
        <f>IF(Q27&gt;'Test de compensation'!$H$136,0,'Calculs détaillés'!S26)</f>
        <v>0</v>
      </c>
      <c r="T27" s="102">
        <f t="shared" si="16"/>
        <v>0</v>
      </c>
      <c r="U27" s="44">
        <f t="shared" si="17"/>
        <v>0</v>
      </c>
      <c r="V27" s="290">
        <f t="shared" si="18"/>
        <v>0</v>
      </c>
      <c r="W27" s="1">
        <f t="shared" si="4"/>
        <v>21</v>
      </c>
      <c r="X27" s="110">
        <f t="shared" si="19"/>
        <v>0</v>
      </c>
      <c r="Y27" s="44">
        <f>IF(W27&gt;'Test de compensation'!$H$137,0,'Calculs détaillés'!Y26)</f>
        <v>0</v>
      </c>
      <c r="Z27" s="102">
        <f t="shared" si="20"/>
        <v>0</v>
      </c>
      <c r="AA27" s="44">
        <f t="shared" si="5"/>
        <v>0</v>
      </c>
      <c r="AB27" s="290">
        <f t="shared" si="21"/>
        <v>0</v>
      </c>
      <c r="AC27" s="1">
        <f t="shared" si="6"/>
        <v>21</v>
      </c>
      <c r="AD27" s="110">
        <f t="shared" si="22"/>
        <v>0</v>
      </c>
      <c r="AE27" s="44">
        <f>IF(AC27&gt;'Test de compensation'!$H$138,0,'Calculs détaillés'!AE26)</f>
        <v>0</v>
      </c>
      <c r="AF27" s="102">
        <f t="shared" si="23"/>
        <v>0</v>
      </c>
      <c r="AG27" s="44">
        <f t="shared" si="7"/>
        <v>0</v>
      </c>
      <c r="AH27" s="44">
        <f t="shared" si="24"/>
        <v>0</v>
      </c>
      <c r="AI27" s="291">
        <f t="shared" si="8"/>
        <v>0</v>
      </c>
      <c r="AJ27" s="292">
        <f>IF(A27&gt;'Test de compensation'!$D$148,0,AF27+Z27+N27+T27)</f>
        <v>0</v>
      </c>
      <c r="AK27" s="297">
        <v>0</v>
      </c>
      <c r="AL27" s="298">
        <v>0</v>
      </c>
      <c r="AM27" s="291"/>
      <c r="AN27" s="287"/>
      <c r="AO27" s="290">
        <v>0</v>
      </c>
      <c r="AP27" s="44">
        <v>0</v>
      </c>
      <c r="AQ27" s="291">
        <v>0</v>
      </c>
      <c r="AR27" s="291">
        <v>0</v>
      </c>
      <c r="AS27" s="295">
        <f t="shared" si="9"/>
        <v>0</v>
      </c>
      <c r="AT27" s="296">
        <f>IF(ROUND(AT26,0)&gt;0,AT26-PMT('Test de compensation'!$D$155,'Test de compensation'!$D$148,-'Test de compensation'!$D$130)+AU26,0)</f>
        <v>0</v>
      </c>
      <c r="AU27" s="296">
        <f>AT27*'Test de compensation'!$D$155</f>
        <v>0</v>
      </c>
      <c r="AV27" s="291"/>
      <c r="AW27" s="291"/>
      <c r="AX27" s="44"/>
    </row>
    <row r="28" spans="1:50" ht="12.75" customHeight="1" x14ac:dyDescent="0.2">
      <c r="A28" s="7">
        <v>22</v>
      </c>
      <c r="B28" s="87">
        <f t="shared" si="10"/>
        <v>0.02</v>
      </c>
      <c r="C28" s="286">
        <f>IF(A28&gt;'Test de compensation'!$D$148,0,C27+(C27*B27))</f>
        <v>0</v>
      </c>
      <c r="D28" s="44">
        <f>IF(A28&gt;'Test de compensation'!$D$93,0,'Calculs détaillés'!D27)</f>
        <v>0</v>
      </c>
      <c r="E28" s="44">
        <f t="shared" si="11"/>
        <v>0</v>
      </c>
      <c r="F28" s="44">
        <v>0</v>
      </c>
      <c r="G28" s="44">
        <v>0</v>
      </c>
      <c r="H28" s="44">
        <f>IF(A28&gt;'Test de compensation'!$D$148,0,H27+H27*B27)</f>
        <v>0</v>
      </c>
      <c r="I28" s="44">
        <v>0</v>
      </c>
      <c r="J28" s="287">
        <f t="shared" si="0"/>
        <v>0</v>
      </c>
      <c r="K28" s="1">
        <f t="shared" si="1"/>
        <v>22</v>
      </c>
      <c r="L28" s="110">
        <f t="shared" si="12"/>
        <v>0</v>
      </c>
      <c r="M28" s="44">
        <f>IF(A28&gt;'Test de compensation'!$H$135,0,'Calculs détaillés'!M27)</f>
        <v>0</v>
      </c>
      <c r="N28" s="102">
        <f t="shared" si="13"/>
        <v>0</v>
      </c>
      <c r="O28" s="44">
        <f t="shared" si="2"/>
        <v>0</v>
      </c>
      <c r="P28" s="290">
        <f t="shared" si="14"/>
        <v>0</v>
      </c>
      <c r="Q28" s="1">
        <f t="shared" si="3"/>
        <v>22</v>
      </c>
      <c r="R28" s="110">
        <f t="shared" si="15"/>
        <v>0</v>
      </c>
      <c r="S28" s="44">
        <f>IF(Q28&gt;'Test de compensation'!$H$136,0,'Calculs détaillés'!S27)</f>
        <v>0</v>
      </c>
      <c r="T28" s="102">
        <f t="shared" si="16"/>
        <v>0</v>
      </c>
      <c r="U28" s="44">
        <f t="shared" si="17"/>
        <v>0</v>
      </c>
      <c r="V28" s="290">
        <f t="shared" si="18"/>
        <v>0</v>
      </c>
      <c r="W28" s="1">
        <f t="shared" si="4"/>
        <v>22</v>
      </c>
      <c r="X28" s="110">
        <f t="shared" si="19"/>
        <v>0</v>
      </c>
      <c r="Y28" s="44">
        <f>IF(W28&gt;'Test de compensation'!$H$137,0,'Calculs détaillés'!Y27)</f>
        <v>0</v>
      </c>
      <c r="Z28" s="102">
        <f t="shared" si="20"/>
        <v>0</v>
      </c>
      <c r="AA28" s="44">
        <f t="shared" si="5"/>
        <v>0</v>
      </c>
      <c r="AB28" s="290">
        <f t="shared" si="21"/>
        <v>0</v>
      </c>
      <c r="AC28" s="1">
        <f t="shared" si="6"/>
        <v>22</v>
      </c>
      <c r="AD28" s="110">
        <f t="shared" si="22"/>
        <v>0</v>
      </c>
      <c r="AE28" s="44">
        <f>IF(AC28&gt;'Test de compensation'!$H$138,0,'Calculs détaillés'!AE27)</f>
        <v>0</v>
      </c>
      <c r="AF28" s="102">
        <f t="shared" si="23"/>
        <v>0</v>
      </c>
      <c r="AG28" s="44">
        <f t="shared" si="7"/>
        <v>0</v>
      </c>
      <c r="AH28" s="44">
        <f t="shared" si="24"/>
        <v>0</v>
      </c>
      <c r="AI28" s="291">
        <f t="shared" si="8"/>
        <v>0</v>
      </c>
      <c r="AJ28" s="292">
        <f>IF(A28&gt;'Test de compensation'!$D$148,0,AF28+Z28+N28+T28)</f>
        <v>0</v>
      </c>
      <c r="AK28" s="297">
        <v>0</v>
      </c>
      <c r="AL28" s="298">
        <v>0</v>
      </c>
      <c r="AM28" s="291"/>
      <c r="AN28" s="287"/>
      <c r="AO28" s="290">
        <v>0</v>
      </c>
      <c r="AP28" s="44">
        <v>0</v>
      </c>
      <c r="AQ28" s="291">
        <v>0</v>
      </c>
      <c r="AR28" s="291">
        <v>0</v>
      </c>
      <c r="AS28" s="295">
        <f t="shared" si="9"/>
        <v>0</v>
      </c>
      <c r="AT28" s="296">
        <f>IF(ROUND(AT27,0)&gt;0,AT27-PMT('Test de compensation'!$D$155,'Test de compensation'!$D$148,-'Test de compensation'!$D$130)+AU27,0)</f>
        <v>0</v>
      </c>
      <c r="AU28" s="296">
        <f>AT28*'Test de compensation'!$D$155</f>
        <v>0</v>
      </c>
      <c r="AV28" s="291"/>
      <c r="AW28" s="291"/>
      <c r="AX28" s="44"/>
    </row>
    <row r="29" spans="1:50" ht="12.75" customHeight="1" x14ac:dyDescent="0.2">
      <c r="A29" s="7">
        <v>23</v>
      </c>
      <c r="B29" s="87">
        <f t="shared" si="10"/>
        <v>0.02</v>
      </c>
      <c r="C29" s="286">
        <f>IF(A29&gt;'Test de compensation'!$D$148,0,C28+(C28*B28))</f>
        <v>0</v>
      </c>
      <c r="D29" s="44">
        <f>IF(A29&gt;'Test de compensation'!$D$93,0,'Calculs détaillés'!D28)</f>
        <v>0</v>
      </c>
      <c r="E29" s="44">
        <f t="shared" si="11"/>
        <v>0</v>
      </c>
      <c r="F29" s="44">
        <v>0</v>
      </c>
      <c r="G29" s="44">
        <v>0</v>
      </c>
      <c r="H29" s="44">
        <f>IF(A29&gt;'Test de compensation'!$D$148,0,H28+H28*B28)</f>
        <v>0</v>
      </c>
      <c r="I29" s="44">
        <v>0</v>
      </c>
      <c r="J29" s="287">
        <f t="shared" si="0"/>
        <v>0</v>
      </c>
      <c r="K29" s="1">
        <f t="shared" si="1"/>
        <v>23</v>
      </c>
      <c r="L29" s="110">
        <f t="shared" si="12"/>
        <v>0</v>
      </c>
      <c r="M29" s="44">
        <f>IF(A29&gt;'Test de compensation'!$H$135,0,'Calculs détaillés'!M28)</f>
        <v>0</v>
      </c>
      <c r="N29" s="102">
        <f t="shared" si="13"/>
        <v>0</v>
      </c>
      <c r="O29" s="44">
        <f t="shared" si="2"/>
        <v>0</v>
      </c>
      <c r="P29" s="290">
        <f t="shared" si="14"/>
        <v>0</v>
      </c>
      <c r="Q29" s="1">
        <f t="shared" si="3"/>
        <v>23</v>
      </c>
      <c r="R29" s="110">
        <f t="shared" si="15"/>
        <v>0</v>
      </c>
      <c r="S29" s="44">
        <f>IF(Q29&gt;'Test de compensation'!$H$136,0,'Calculs détaillés'!S28)</f>
        <v>0</v>
      </c>
      <c r="T29" s="102">
        <f t="shared" si="16"/>
        <v>0</v>
      </c>
      <c r="U29" s="44">
        <f t="shared" si="17"/>
        <v>0</v>
      </c>
      <c r="V29" s="290">
        <f t="shared" si="18"/>
        <v>0</v>
      </c>
      <c r="W29" s="1">
        <f t="shared" si="4"/>
        <v>23</v>
      </c>
      <c r="X29" s="110">
        <f t="shared" si="19"/>
        <v>0</v>
      </c>
      <c r="Y29" s="44">
        <f>IF(W29&gt;'Test de compensation'!$H$137,0,'Calculs détaillés'!Y28)</f>
        <v>0</v>
      </c>
      <c r="Z29" s="102">
        <f t="shared" si="20"/>
        <v>0</v>
      </c>
      <c r="AA29" s="44">
        <f t="shared" si="5"/>
        <v>0</v>
      </c>
      <c r="AB29" s="290">
        <f t="shared" si="21"/>
        <v>0</v>
      </c>
      <c r="AC29" s="1">
        <f t="shared" si="6"/>
        <v>23</v>
      </c>
      <c r="AD29" s="110">
        <f t="shared" si="22"/>
        <v>0</v>
      </c>
      <c r="AE29" s="44">
        <f>IF(AC29&gt;'Test de compensation'!$H$138,0,'Calculs détaillés'!AE28)</f>
        <v>0</v>
      </c>
      <c r="AF29" s="102">
        <f t="shared" si="23"/>
        <v>0</v>
      </c>
      <c r="AG29" s="44">
        <f t="shared" si="7"/>
        <v>0</v>
      </c>
      <c r="AH29" s="44">
        <f t="shared" si="24"/>
        <v>0</v>
      </c>
      <c r="AI29" s="291">
        <f t="shared" si="8"/>
        <v>0</v>
      </c>
      <c r="AJ29" s="292">
        <f>IF(A29&gt;'Test de compensation'!$D$148,0,AF29+Z29+N29+T29)</f>
        <v>0</v>
      </c>
      <c r="AK29" s="297">
        <v>0</v>
      </c>
      <c r="AL29" s="298">
        <v>0</v>
      </c>
      <c r="AM29" s="291"/>
      <c r="AN29" s="287"/>
      <c r="AO29" s="290">
        <v>0</v>
      </c>
      <c r="AP29" s="44">
        <v>0</v>
      </c>
      <c r="AQ29" s="291">
        <v>0</v>
      </c>
      <c r="AR29" s="291">
        <v>0</v>
      </c>
      <c r="AS29" s="295">
        <f t="shared" si="9"/>
        <v>0</v>
      </c>
      <c r="AT29" s="296">
        <f>IF(ROUND(AT28,0)&gt;0,AT28-PMT('Test de compensation'!$D$155,'Test de compensation'!$D$148,-'Test de compensation'!$D$130)+AU28,0)</f>
        <v>0</v>
      </c>
      <c r="AU29" s="296">
        <f>AT29*'Test de compensation'!$D$155</f>
        <v>0</v>
      </c>
      <c r="AV29" s="291"/>
      <c r="AW29" s="291"/>
      <c r="AX29" s="44"/>
    </row>
    <row r="30" spans="1:50" ht="12.75" customHeight="1" x14ac:dyDescent="0.2">
      <c r="A30" s="7">
        <v>24</v>
      </c>
      <c r="B30" s="87">
        <f t="shared" si="10"/>
        <v>0.02</v>
      </c>
      <c r="C30" s="286">
        <f>IF(A30&gt;'Test de compensation'!$D$148,0,C29+(C29*B29))</f>
        <v>0</v>
      </c>
      <c r="D30" s="44">
        <f>IF(A30&gt;'Test de compensation'!$D$93,0,'Calculs détaillés'!D29)</f>
        <v>0</v>
      </c>
      <c r="E30" s="44">
        <f t="shared" si="11"/>
        <v>0</v>
      </c>
      <c r="F30" s="44">
        <v>0</v>
      </c>
      <c r="G30" s="44">
        <v>0</v>
      </c>
      <c r="H30" s="44">
        <f>IF(A30&gt;'Test de compensation'!$D$148,0,H29+H29*B29)</f>
        <v>0</v>
      </c>
      <c r="I30" s="44">
        <v>0</v>
      </c>
      <c r="J30" s="287">
        <f t="shared" si="0"/>
        <v>0</v>
      </c>
      <c r="K30" s="1">
        <f t="shared" si="1"/>
        <v>24</v>
      </c>
      <c r="L30" s="110">
        <f t="shared" si="12"/>
        <v>0</v>
      </c>
      <c r="M30" s="44">
        <f>IF(A30&gt;'Test de compensation'!$H$135,0,'Calculs détaillés'!M29)</f>
        <v>0</v>
      </c>
      <c r="N30" s="102">
        <f t="shared" si="13"/>
        <v>0</v>
      </c>
      <c r="O30" s="44">
        <f t="shared" si="2"/>
        <v>0</v>
      </c>
      <c r="P30" s="290">
        <f t="shared" si="14"/>
        <v>0</v>
      </c>
      <c r="Q30" s="1">
        <f t="shared" si="3"/>
        <v>24</v>
      </c>
      <c r="R30" s="110">
        <f t="shared" si="15"/>
        <v>0</v>
      </c>
      <c r="S30" s="44">
        <f>IF(Q30&gt;'Test de compensation'!$H$136,0,'Calculs détaillés'!S29)</f>
        <v>0</v>
      </c>
      <c r="T30" s="102">
        <f t="shared" si="16"/>
        <v>0</v>
      </c>
      <c r="U30" s="44">
        <f t="shared" si="17"/>
        <v>0</v>
      </c>
      <c r="V30" s="290">
        <f t="shared" si="18"/>
        <v>0</v>
      </c>
      <c r="W30" s="1">
        <f t="shared" si="4"/>
        <v>24</v>
      </c>
      <c r="X30" s="110">
        <f t="shared" si="19"/>
        <v>0</v>
      </c>
      <c r="Y30" s="44">
        <f>IF(W30&gt;'Test de compensation'!$H$137,0,'Calculs détaillés'!Y29)</f>
        <v>0</v>
      </c>
      <c r="Z30" s="102">
        <f t="shared" si="20"/>
        <v>0</v>
      </c>
      <c r="AA30" s="44">
        <f t="shared" si="5"/>
        <v>0</v>
      </c>
      <c r="AB30" s="290">
        <f t="shared" si="21"/>
        <v>0</v>
      </c>
      <c r="AC30" s="1">
        <f t="shared" si="6"/>
        <v>24</v>
      </c>
      <c r="AD30" s="110">
        <f t="shared" si="22"/>
        <v>0</v>
      </c>
      <c r="AE30" s="44">
        <f>IF(AC30&gt;'Test de compensation'!$H$138,0,'Calculs détaillés'!AE29)</f>
        <v>0</v>
      </c>
      <c r="AF30" s="102">
        <f t="shared" si="23"/>
        <v>0</v>
      </c>
      <c r="AG30" s="44">
        <f t="shared" si="7"/>
        <v>0</v>
      </c>
      <c r="AH30" s="44">
        <f t="shared" si="24"/>
        <v>0</v>
      </c>
      <c r="AI30" s="291">
        <f t="shared" si="8"/>
        <v>0</v>
      </c>
      <c r="AJ30" s="292">
        <f>IF(A30&gt;'Test de compensation'!$D$148,0,AF30+Z30+N30+T30)</f>
        <v>0</v>
      </c>
      <c r="AK30" s="297">
        <v>0</v>
      </c>
      <c r="AL30" s="298">
        <v>0</v>
      </c>
      <c r="AM30" s="291"/>
      <c r="AN30" s="287"/>
      <c r="AO30" s="290">
        <v>0</v>
      </c>
      <c r="AP30" s="44">
        <v>0</v>
      </c>
      <c r="AQ30" s="291">
        <v>0</v>
      </c>
      <c r="AR30" s="291">
        <v>0</v>
      </c>
      <c r="AS30" s="295">
        <f t="shared" si="9"/>
        <v>0</v>
      </c>
      <c r="AT30" s="296">
        <f>IF(ROUND(AT29,0)&gt;0,AT29-PMT('Test de compensation'!$D$155,'Test de compensation'!$D$148,-'Test de compensation'!$D$130)+AU29,0)</f>
        <v>0</v>
      </c>
      <c r="AU30" s="296">
        <f>AT30*'Test de compensation'!$D$155</f>
        <v>0</v>
      </c>
      <c r="AV30" s="291"/>
      <c r="AW30" s="291"/>
      <c r="AX30" s="44"/>
    </row>
    <row r="31" spans="1:50" ht="12.75" customHeight="1" x14ac:dyDescent="0.2">
      <c r="A31" s="7">
        <v>25</v>
      </c>
      <c r="B31" s="87">
        <f t="shared" si="10"/>
        <v>0.02</v>
      </c>
      <c r="C31" s="286">
        <f>IF(A31&gt;'Test de compensation'!$D$148,0,C30+(C30*B30))</f>
        <v>0</v>
      </c>
      <c r="D31" s="44">
        <f>IF(A31&gt;'Test de compensation'!$D$93,0,'Calculs détaillés'!D30)</f>
        <v>0</v>
      </c>
      <c r="E31" s="44">
        <f t="shared" si="11"/>
        <v>0</v>
      </c>
      <c r="F31" s="44">
        <v>0</v>
      </c>
      <c r="G31" s="44">
        <v>0</v>
      </c>
      <c r="H31" s="44">
        <f>IF(A31&gt;'Test de compensation'!$D$148,0,H30+H30*B30)</f>
        <v>0</v>
      </c>
      <c r="I31" s="44">
        <v>0</v>
      </c>
      <c r="J31" s="287">
        <f t="shared" si="0"/>
        <v>0</v>
      </c>
      <c r="K31" s="1">
        <f t="shared" si="1"/>
        <v>25</v>
      </c>
      <c r="L31" s="110">
        <f t="shared" si="12"/>
        <v>0</v>
      </c>
      <c r="M31" s="44">
        <f>IF(A31&gt;'Test de compensation'!$H$135,0,'Calculs détaillés'!M30)</f>
        <v>0</v>
      </c>
      <c r="N31" s="102">
        <f t="shared" si="13"/>
        <v>0</v>
      </c>
      <c r="O31" s="44">
        <f t="shared" si="2"/>
        <v>0</v>
      </c>
      <c r="P31" s="290">
        <f t="shared" si="14"/>
        <v>0</v>
      </c>
      <c r="Q31" s="1">
        <f t="shared" si="3"/>
        <v>25</v>
      </c>
      <c r="R31" s="110">
        <f t="shared" si="15"/>
        <v>0</v>
      </c>
      <c r="S31" s="44">
        <f>IF(Q31&gt;'Test de compensation'!$H$136,0,'Calculs détaillés'!S30)</f>
        <v>0</v>
      </c>
      <c r="T31" s="102">
        <f t="shared" si="16"/>
        <v>0</v>
      </c>
      <c r="U31" s="44">
        <f t="shared" si="17"/>
        <v>0</v>
      </c>
      <c r="V31" s="290">
        <f t="shared" si="18"/>
        <v>0</v>
      </c>
      <c r="W31" s="1">
        <f t="shared" si="4"/>
        <v>25</v>
      </c>
      <c r="X31" s="110">
        <f t="shared" si="19"/>
        <v>0</v>
      </c>
      <c r="Y31" s="44">
        <f>IF(W31&gt;'Test de compensation'!$H$137,0,'Calculs détaillés'!Y30)</f>
        <v>0</v>
      </c>
      <c r="Z31" s="102">
        <f t="shared" si="20"/>
        <v>0</v>
      </c>
      <c r="AA31" s="44">
        <f t="shared" si="5"/>
        <v>0</v>
      </c>
      <c r="AB31" s="290">
        <f t="shared" si="21"/>
        <v>0</v>
      </c>
      <c r="AC31" s="1">
        <f t="shared" si="6"/>
        <v>25</v>
      </c>
      <c r="AD31" s="110">
        <f t="shared" si="22"/>
        <v>0</v>
      </c>
      <c r="AE31" s="44">
        <f>IF(AC31&gt;'Test de compensation'!$H$138,0,'Calculs détaillés'!AE30)</f>
        <v>0</v>
      </c>
      <c r="AF31" s="102">
        <f t="shared" si="23"/>
        <v>0</v>
      </c>
      <c r="AG31" s="44">
        <f t="shared" si="7"/>
        <v>0</v>
      </c>
      <c r="AH31" s="44">
        <f t="shared" si="24"/>
        <v>0</v>
      </c>
      <c r="AI31" s="291">
        <f t="shared" si="8"/>
        <v>0</v>
      </c>
      <c r="AJ31" s="292">
        <f>IF(A31&gt;'Test de compensation'!$D$148,0,AF31+Z31+N31+T31)</f>
        <v>0</v>
      </c>
      <c r="AK31" s="297">
        <v>0</v>
      </c>
      <c r="AL31" s="298">
        <v>0</v>
      </c>
      <c r="AM31" s="291"/>
      <c r="AN31" s="287"/>
      <c r="AO31" s="290">
        <v>0</v>
      </c>
      <c r="AP31" s="44">
        <v>0</v>
      </c>
      <c r="AQ31" s="291">
        <v>0</v>
      </c>
      <c r="AR31" s="291">
        <v>0</v>
      </c>
      <c r="AS31" s="295">
        <f t="shared" si="9"/>
        <v>0</v>
      </c>
      <c r="AT31" s="296">
        <f>IF(ROUND(AT30,0)&gt;0,AT30-PMT('Test de compensation'!$D$155,'Test de compensation'!$D$148,-'Test de compensation'!$D$130)+AU30,0)</f>
        <v>0</v>
      </c>
      <c r="AU31" s="296">
        <f>AT31*'Test de compensation'!$D$155</f>
        <v>0</v>
      </c>
      <c r="AV31" s="291"/>
      <c r="AW31" s="291"/>
      <c r="AX31" s="44"/>
    </row>
    <row r="32" spans="1:50" ht="12.75" customHeight="1" x14ac:dyDescent="0.2">
      <c r="A32" s="7">
        <v>26</v>
      </c>
      <c r="B32" s="299">
        <f t="shared" si="10"/>
        <v>0.02</v>
      </c>
      <c r="C32" s="286">
        <f>IF(A32&gt;'Test de compensation'!$D$148,0,C31+(C31*B31))</f>
        <v>0</v>
      </c>
      <c r="D32" s="44">
        <f>IF(A32&gt;'Test de compensation'!$D$93,0,'Calculs détaillés'!D31)</f>
        <v>0</v>
      </c>
      <c r="E32" s="44">
        <f t="shared" si="11"/>
        <v>0</v>
      </c>
      <c r="F32" s="44">
        <v>0</v>
      </c>
      <c r="G32" s="44">
        <v>0</v>
      </c>
      <c r="H32" s="44">
        <f>IF(A32&gt;'Test de compensation'!$D$148,0,H31+H31*B31)</f>
        <v>0</v>
      </c>
      <c r="I32" s="44">
        <v>0</v>
      </c>
      <c r="J32" s="287">
        <f t="shared" si="0"/>
        <v>0</v>
      </c>
      <c r="K32" s="1">
        <f t="shared" si="1"/>
        <v>26</v>
      </c>
      <c r="L32" s="110">
        <f t="shared" si="12"/>
        <v>0</v>
      </c>
      <c r="M32" s="44">
        <f>IF(A32&gt;'Test de compensation'!$H$135,0,'Calculs détaillés'!M31)</f>
        <v>0</v>
      </c>
      <c r="N32" s="102">
        <f t="shared" si="13"/>
        <v>0</v>
      </c>
      <c r="O32" s="44">
        <f t="shared" si="2"/>
        <v>0</v>
      </c>
      <c r="P32" s="290">
        <f t="shared" si="14"/>
        <v>0</v>
      </c>
      <c r="Q32" s="1">
        <f t="shared" si="3"/>
        <v>26</v>
      </c>
      <c r="R32" s="110">
        <f t="shared" si="15"/>
        <v>0</v>
      </c>
      <c r="S32" s="44">
        <f>IF(Q32&gt;'Test de compensation'!$H$136,0,'Calculs détaillés'!S31)</f>
        <v>0</v>
      </c>
      <c r="T32" s="102">
        <f t="shared" si="16"/>
        <v>0</v>
      </c>
      <c r="U32" s="44">
        <f t="shared" si="17"/>
        <v>0</v>
      </c>
      <c r="V32" s="290">
        <f t="shared" si="18"/>
        <v>0</v>
      </c>
      <c r="W32" s="1">
        <f t="shared" si="4"/>
        <v>26</v>
      </c>
      <c r="X32" s="110">
        <f t="shared" si="19"/>
        <v>0</v>
      </c>
      <c r="Y32" s="44">
        <f>IF(W32&gt;'Test de compensation'!$H$137,0,'Calculs détaillés'!Y31)</f>
        <v>0</v>
      </c>
      <c r="Z32" s="102">
        <f t="shared" si="20"/>
        <v>0</v>
      </c>
      <c r="AA32" s="44">
        <f t="shared" si="5"/>
        <v>0</v>
      </c>
      <c r="AB32" s="290">
        <f t="shared" si="21"/>
        <v>0</v>
      </c>
      <c r="AC32" s="1">
        <f t="shared" si="6"/>
        <v>26</v>
      </c>
      <c r="AD32" s="110">
        <f t="shared" si="22"/>
        <v>0</v>
      </c>
      <c r="AE32" s="44">
        <f>IF(AC32&gt;'Test de compensation'!$H$138,0,'Calculs détaillés'!AE31)</f>
        <v>0</v>
      </c>
      <c r="AF32" s="102">
        <f t="shared" si="23"/>
        <v>0</v>
      </c>
      <c r="AG32" s="44">
        <f t="shared" si="7"/>
        <v>0</v>
      </c>
      <c r="AH32" s="44">
        <f t="shared" si="24"/>
        <v>0</v>
      </c>
      <c r="AI32" s="291">
        <f t="shared" si="8"/>
        <v>0</v>
      </c>
      <c r="AJ32" s="292">
        <f>IF(A32&gt;'Test de compensation'!$D$148,0,AF32+Z32+N32+T32)</f>
        <v>0</v>
      </c>
      <c r="AK32" s="297">
        <v>0</v>
      </c>
      <c r="AL32" s="291">
        <v>0</v>
      </c>
      <c r="AM32" s="291"/>
      <c r="AN32" s="287"/>
      <c r="AO32" s="290">
        <v>0</v>
      </c>
      <c r="AP32" s="290">
        <v>0</v>
      </c>
      <c r="AQ32" s="290">
        <v>0</v>
      </c>
      <c r="AR32" s="290">
        <v>0</v>
      </c>
      <c r="AS32" s="295">
        <f t="shared" si="9"/>
        <v>0</v>
      </c>
      <c r="AT32" s="296">
        <f>IF(ROUND(AT31,0)&gt;0,AT31-PMT('Test de compensation'!$D$155,'Test de compensation'!$D$148,-'Test de compensation'!$D$130)+AU31,0)</f>
        <v>0</v>
      </c>
      <c r="AU32" s="296">
        <f>AT32*'Test de compensation'!$D$155</f>
        <v>0</v>
      </c>
      <c r="AV32" s="291"/>
      <c r="AW32" s="291"/>
      <c r="AX32" s="44" t="s">
        <v>4</v>
      </c>
    </row>
    <row r="33" spans="1:50" ht="12.75" customHeight="1" x14ac:dyDescent="0.2">
      <c r="A33" s="7">
        <v>27</v>
      </c>
      <c r="B33" s="299">
        <f t="shared" si="10"/>
        <v>0.02</v>
      </c>
      <c r="C33" s="286">
        <f>IF(A33&gt;'Test de compensation'!$D$148,0,C32+(C32*B32))</f>
        <v>0</v>
      </c>
      <c r="D33" s="44">
        <f>IF(A33&gt;'Test de compensation'!$D$93,0,'Calculs détaillés'!D32)</f>
        <v>0</v>
      </c>
      <c r="E33" s="44">
        <f t="shared" si="11"/>
        <v>0</v>
      </c>
      <c r="F33" s="44">
        <v>0</v>
      </c>
      <c r="G33" s="44">
        <v>0</v>
      </c>
      <c r="H33" s="44">
        <f>IF(A33&gt;'Test de compensation'!$D$148,0,H32+H32*B32)</f>
        <v>0</v>
      </c>
      <c r="I33" s="44">
        <v>0</v>
      </c>
      <c r="J33" s="287">
        <f t="shared" si="0"/>
        <v>0</v>
      </c>
      <c r="K33" s="1">
        <f t="shared" si="1"/>
        <v>27</v>
      </c>
      <c r="L33" s="110">
        <f t="shared" si="12"/>
        <v>0</v>
      </c>
      <c r="M33" s="44">
        <f>IF(A33&gt;'Test de compensation'!$H$135,0,'Calculs détaillés'!M32)</f>
        <v>0</v>
      </c>
      <c r="N33" s="102">
        <f t="shared" si="13"/>
        <v>0</v>
      </c>
      <c r="O33" s="44">
        <f t="shared" si="2"/>
        <v>0</v>
      </c>
      <c r="P33" s="290">
        <f t="shared" si="14"/>
        <v>0</v>
      </c>
      <c r="Q33" s="1">
        <f t="shared" si="3"/>
        <v>27</v>
      </c>
      <c r="R33" s="110">
        <f t="shared" si="15"/>
        <v>0</v>
      </c>
      <c r="S33" s="44">
        <f>IF(Q33&gt;'Test de compensation'!$H$136,0,'Calculs détaillés'!S32)</f>
        <v>0</v>
      </c>
      <c r="T33" s="102">
        <f t="shared" si="16"/>
        <v>0</v>
      </c>
      <c r="U33" s="44">
        <f t="shared" si="17"/>
        <v>0</v>
      </c>
      <c r="V33" s="290">
        <f t="shared" si="18"/>
        <v>0</v>
      </c>
      <c r="W33" s="1">
        <f t="shared" si="4"/>
        <v>27</v>
      </c>
      <c r="X33" s="110">
        <f t="shared" si="19"/>
        <v>0</v>
      </c>
      <c r="Y33" s="44">
        <f>IF(W33&gt;'Test de compensation'!$H$137,0,'Calculs détaillés'!Y32)</f>
        <v>0</v>
      </c>
      <c r="Z33" s="102">
        <f t="shared" si="20"/>
        <v>0</v>
      </c>
      <c r="AA33" s="44">
        <f t="shared" si="5"/>
        <v>0</v>
      </c>
      <c r="AB33" s="290">
        <f t="shared" si="21"/>
        <v>0</v>
      </c>
      <c r="AC33" s="1">
        <f t="shared" si="6"/>
        <v>27</v>
      </c>
      <c r="AD33" s="110">
        <f t="shared" si="22"/>
        <v>0</v>
      </c>
      <c r="AE33" s="44">
        <f>IF(AC33&gt;'Test de compensation'!$H$138,0,'Calculs détaillés'!AE32)</f>
        <v>0</v>
      </c>
      <c r="AF33" s="102">
        <f t="shared" si="23"/>
        <v>0</v>
      </c>
      <c r="AG33" s="44">
        <f t="shared" si="7"/>
        <v>0</v>
      </c>
      <c r="AH33" s="44">
        <f t="shared" si="24"/>
        <v>0</v>
      </c>
      <c r="AI33" s="291">
        <f t="shared" si="8"/>
        <v>0</v>
      </c>
      <c r="AJ33" s="292">
        <f>IF(A33&gt;'Test de compensation'!$D$148,0,AF33+Z33+N33+T33)</f>
        <v>0</v>
      </c>
      <c r="AK33" s="297">
        <v>0</v>
      </c>
      <c r="AL33" s="291">
        <v>0</v>
      </c>
      <c r="AM33" s="291"/>
      <c r="AN33" s="287"/>
      <c r="AO33" s="290">
        <v>0</v>
      </c>
      <c r="AP33" s="290">
        <v>0</v>
      </c>
      <c r="AQ33" s="290">
        <v>0</v>
      </c>
      <c r="AR33" s="290">
        <v>0</v>
      </c>
      <c r="AS33" s="295">
        <f t="shared" si="9"/>
        <v>0</v>
      </c>
      <c r="AT33" s="296">
        <f>IF(ROUND(AT32,0)&gt;0,AT32-PMT('Test de compensation'!$D$155,'Test de compensation'!$D$148,-'Test de compensation'!$D$130)+AU32,0)</f>
        <v>0</v>
      </c>
      <c r="AU33" s="296">
        <f>AT33*'Test de compensation'!$D$155</f>
        <v>0</v>
      </c>
      <c r="AV33" s="291"/>
      <c r="AW33" s="291"/>
      <c r="AX33" s="44" t="s">
        <v>4</v>
      </c>
    </row>
    <row r="34" spans="1:50" ht="12.75" customHeight="1" x14ac:dyDescent="0.2">
      <c r="A34" s="7">
        <v>28</v>
      </c>
      <c r="B34" s="299">
        <f t="shared" si="10"/>
        <v>0.02</v>
      </c>
      <c r="C34" s="286">
        <f>IF(A34&gt;'Test de compensation'!$D$148,0,C33+(C33*B33))</f>
        <v>0</v>
      </c>
      <c r="D34" s="44">
        <f>IF(A34&gt;'Test de compensation'!$D$93,0,'Calculs détaillés'!D33)</f>
        <v>0</v>
      </c>
      <c r="E34" s="44">
        <f t="shared" si="11"/>
        <v>0</v>
      </c>
      <c r="F34" s="44">
        <v>0</v>
      </c>
      <c r="G34" s="44">
        <v>0</v>
      </c>
      <c r="H34" s="44">
        <f>IF(A34&gt;'Test de compensation'!$D$148,0,H33+H33*B33)</f>
        <v>0</v>
      </c>
      <c r="I34" s="44">
        <v>0</v>
      </c>
      <c r="J34" s="287">
        <f t="shared" si="0"/>
        <v>0</v>
      </c>
      <c r="K34" s="1">
        <f t="shared" si="1"/>
        <v>28</v>
      </c>
      <c r="L34" s="110">
        <f t="shared" si="12"/>
        <v>0</v>
      </c>
      <c r="M34" s="44">
        <f>IF(A34&gt;'Test de compensation'!$H$135,0,'Calculs détaillés'!M33)</f>
        <v>0</v>
      </c>
      <c r="N34" s="102">
        <f t="shared" si="13"/>
        <v>0</v>
      </c>
      <c r="O34" s="44">
        <f t="shared" si="2"/>
        <v>0</v>
      </c>
      <c r="P34" s="290">
        <f t="shared" si="14"/>
        <v>0</v>
      </c>
      <c r="Q34" s="1">
        <f t="shared" si="3"/>
        <v>28</v>
      </c>
      <c r="R34" s="110">
        <f t="shared" si="15"/>
        <v>0</v>
      </c>
      <c r="S34" s="44">
        <f>IF(Q34&gt;'Test de compensation'!$H$136,0,'Calculs détaillés'!S33)</f>
        <v>0</v>
      </c>
      <c r="T34" s="102">
        <f t="shared" si="16"/>
        <v>0</v>
      </c>
      <c r="U34" s="44">
        <f t="shared" si="17"/>
        <v>0</v>
      </c>
      <c r="V34" s="290">
        <f t="shared" si="18"/>
        <v>0</v>
      </c>
      <c r="W34" s="1">
        <f t="shared" si="4"/>
        <v>28</v>
      </c>
      <c r="X34" s="110">
        <f t="shared" si="19"/>
        <v>0</v>
      </c>
      <c r="Y34" s="44">
        <f>IF(W34&gt;'Test de compensation'!$H$137,0,'Calculs détaillés'!Y33)</f>
        <v>0</v>
      </c>
      <c r="Z34" s="102">
        <f t="shared" si="20"/>
        <v>0</v>
      </c>
      <c r="AA34" s="44">
        <f t="shared" si="5"/>
        <v>0</v>
      </c>
      <c r="AB34" s="290">
        <f t="shared" si="21"/>
        <v>0</v>
      </c>
      <c r="AC34" s="1">
        <f t="shared" si="6"/>
        <v>28</v>
      </c>
      <c r="AD34" s="110">
        <f t="shared" si="22"/>
        <v>0</v>
      </c>
      <c r="AE34" s="44">
        <f>IF(AC34&gt;'Test de compensation'!$H$138,0,'Calculs détaillés'!AE33)</f>
        <v>0</v>
      </c>
      <c r="AF34" s="102">
        <f t="shared" si="23"/>
        <v>0</v>
      </c>
      <c r="AG34" s="44">
        <f t="shared" si="7"/>
        <v>0</v>
      </c>
      <c r="AH34" s="44">
        <f t="shared" si="24"/>
        <v>0</v>
      </c>
      <c r="AI34" s="291">
        <f t="shared" si="8"/>
        <v>0</v>
      </c>
      <c r="AJ34" s="292">
        <f>IF(A34&gt;'Test de compensation'!$D$148,0,AF34+Z34+N34+T34)</f>
        <v>0</v>
      </c>
      <c r="AK34" s="297">
        <v>0</v>
      </c>
      <c r="AL34" s="291">
        <v>0</v>
      </c>
      <c r="AM34" s="291"/>
      <c r="AN34" s="287"/>
      <c r="AO34" s="290">
        <v>0</v>
      </c>
      <c r="AP34" s="290">
        <v>0</v>
      </c>
      <c r="AQ34" s="290">
        <v>0</v>
      </c>
      <c r="AR34" s="290">
        <v>0</v>
      </c>
      <c r="AS34" s="295">
        <f t="shared" si="9"/>
        <v>0</v>
      </c>
      <c r="AT34" s="296">
        <f>IF(ROUND(AT33,0)&gt;0,AT33-PMT('Test de compensation'!$D$155,'Test de compensation'!$D$148,-'Test de compensation'!$D$130)+AU33,0)</f>
        <v>0</v>
      </c>
      <c r="AU34" s="296">
        <f>AT34*'Test de compensation'!$D$155</f>
        <v>0</v>
      </c>
      <c r="AV34" s="291"/>
      <c r="AW34" s="291"/>
      <c r="AX34" s="44" t="s">
        <v>4</v>
      </c>
    </row>
    <row r="35" spans="1:50" ht="12.75" customHeight="1" x14ac:dyDescent="0.2">
      <c r="A35" s="7">
        <v>29</v>
      </c>
      <c r="B35" s="299">
        <f t="shared" si="10"/>
        <v>0.02</v>
      </c>
      <c r="C35" s="286">
        <f>IF(A35&gt;'Test de compensation'!$D$148,0,C34+(C34*B34))</f>
        <v>0</v>
      </c>
      <c r="D35" s="44">
        <f>IF(A35&gt;'Test de compensation'!$D$93,0,'Calculs détaillés'!D34)</f>
        <v>0</v>
      </c>
      <c r="E35" s="44">
        <f t="shared" si="11"/>
        <v>0</v>
      </c>
      <c r="F35" s="44">
        <v>0</v>
      </c>
      <c r="G35" s="44">
        <v>0</v>
      </c>
      <c r="H35" s="44">
        <f>IF(A35&gt;'Test de compensation'!$D$148,0,H34+H34*B34)</f>
        <v>0</v>
      </c>
      <c r="I35" s="44">
        <v>0</v>
      </c>
      <c r="J35" s="287">
        <f t="shared" si="0"/>
        <v>0</v>
      </c>
      <c r="K35" s="1">
        <f t="shared" si="1"/>
        <v>29</v>
      </c>
      <c r="L35" s="110">
        <f t="shared" si="12"/>
        <v>0</v>
      </c>
      <c r="M35" s="44">
        <f>IF(A35&gt;'Test de compensation'!$H$135,0,'Calculs détaillés'!M34)</f>
        <v>0</v>
      </c>
      <c r="N35" s="102">
        <f t="shared" si="13"/>
        <v>0</v>
      </c>
      <c r="O35" s="44">
        <f t="shared" si="2"/>
        <v>0</v>
      </c>
      <c r="P35" s="290">
        <f t="shared" si="14"/>
        <v>0</v>
      </c>
      <c r="Q35" s="1">
        <f t="shared" si="3"/>
        <v>29</v>
      </c>
      <c r="R35" s="110">
        <f t="shared" si="15"/>
        <v>0</v>
      </c>
      <c r="S35" s="44">
        <f>IF(Q35&gt;'Test de compensation'!$H$136,0,'Calculs détaillés'!S34)</f>
        <v>0</v>
      </c>
      <c r="T35" s="102">
        <f t="shared" si="16"/>
        <v>0</v>
      </c>
      <c r="U35" s="44">
        <f t="shared" si="17"/>
        <v>0</v>
      </c>
      <c r="V35" s="290">
        <f t="shared" si="18"/>
        <v>0</v>
      </c>
      <c r="W35" s="1">
        <f t="shared" si="4"/>
        <v>29</v>
      </c>
      <c r="X35" s="110">
        <f t="shared" si="19"/>
        <v>0</v>
      </c>
      <c r="Y35" s="44">
        <f>IF(W35&gt;'Test de compensation'!$H$137,0,'Calculs détaillés'!Y34)</f>
        <v>0</v>
      </c>
      <c r="Z35" s="102">
        <f t="shared" si="20"/>
        <v>0</v>
      </c>
      <c r="AA35" s="44">
        <f t="shared" si="5"/>
        <v>0</v>
      </c>
      <c r="AB35" s="290">
        <f t="shared" si="21"/>
        <v>0</v>
      </c>
      <c r="AC35" s="1">
        <f t="shared" si="6"/>
        <v>29</v>
      </c>
      <c r="AD35" s="110">
        <f t="shared" si="22"/>
        <v>0</v>
      </c>
      <c r="AE35" s="44">
        <f>IF(AC35&gt;'Test de compensation'!$H$138,0,'Calculs détaillés'!AE34)</f>
        <v>0</v>
      </c>
      <c r="AF35" s="102">
        <f t="shared" si="23"/>
        <v>0</v>
      </c>
      <c r="AG35" s="44">
        <f t="shared" si="7"/>
        <v>0</v>
      </c>
      <c r="AH35" s="44">
        <f t="shared" si="24"/>
        <v>0</v>
      </c>
      <c r="AI35" s="291">
        <f>M35+S35+Y35+AE35</f>
        <v>0</v>
      </c>
      <c r="AJ35" s="292">
        <f>IF(A35&gt;'Test de compensation'!$D$148,0,AF35+Z35+N35+T35)</f>
        <v>0</v>
      </c>
      <c r="AK35" s="297">
        <v>0</v>
      </c>
      <c r="AL35" s="291">
        <v>0</v>
      </c>
      <c r="AM35" s="291"/>
      <c r="AN35" s="287"/>
      <c r="AO35" s="290">
        <v>0</v>
      </c>
      <c r="AP35" s="290">
        <v>0</v>
      </c>
      <c r="AQ35" s="290">
        <v>0</v>
      </c>
      <c r="AR35" s="290">
        <v>0</v>
      </c>
      <c r="AS35" s="295">
        <f t="shared" si="9"/>
        <v>0</v>
      </c>
      <c r="AT35" s="296">
        <f>IF(ROUND(AT34,0)&gt;0,AT34-PMT('Test de compensation'!$D$155,'Test de compensation'!$D$148,-'Test de compensation'!$D$130)+AU34,0)</f>
        <v>0</v>
      </c>
      <c r="AU35" s="296">
        <f>AT35*'Test de compensation'!$D$155</f>
        <v>0</v>
      </c>
      <c r="AV35" s="291"/>
      <c r="AW35" s="291"/>
      <c r="AX35" s="44" t="s">
        <v>4</v>
      </c>
    </row>
    <row r="36" spans="1:50" ht="12.75" customHeight="1" x14ac:dyDescent="0.2">
      <c r="A36" s="7">
        <v>30</v>
      </c>
      <c r="B36" s="299">
        <f t="shared" si="10"/>
        <v>0.02</v>
      </c>
      <c r="C36" s="286">
        <f>IF(A36&gt;'Test de compensation'!$D$148,0,C35+(C35*B35))</f>
        <v>0</v>
      </c>
      <c r="D36" s="44">
        <f>IF(A36&gt;'Test de compensation'!$D$93,0,'Calculs détaillés'!D35)</f>
        <v>0</v>
      </c>
      <c r="E36" s="44">
        <f t="shared" si="11"/>
        <v>0</v>
      </c>
      <c r="F36" s="44">
        <v>0</v>
      </c>
      <c r="G36" s="44">
        <v>0</v>
      </c>
      <c r="H36" s="44">
        <f>IF(A36&gt;'Test de compensation'!$D$148,0,H35+H35*B35)</f>
        <v>0</v>
      </c>
      <c r="I36" s="44">
        <v>0</v>
      </c>
      <c r="J36" s="287">
        <f t="shared" si="0"/>
        <v>0</v>
      </c>
      <c r="K36" s="1">
        <f t="shared" si="1"/>
        <v>30</v>
      </c>
      <c r="L36" s="110">
        <f t="shared" si="12"/>
        <v>0</v>
      </c>
      <c r="M36" s="44">
        <f>IF(A36&gt;'Test de compensation'!$H$135,0,'Calculs détaillés'!M35)</f>
        <v>0</v>
      </c>
      <c r="N36" s="102">
        <f t="shared" si="13"/>
        <v>0</v>
      </c>
      <c r="O36" s="44">
        <f t="shared" si="2"/>
        <v>0</v>
      </c>
      <c r="P36" s="290">
        <f t="shared" si="14"/>
        <v>0</v>
      </c>
      <c r="Q36" s="1">
        <f t="shared" si="3"/>
        <v>30</v>
      </c>
      <c r="R36" s="110">
        <f t="shared" si="15"/>
        <v>0</v>
      </c>
      <c r="S36" s="44">
        <f>IF(Q36&gt;'Test de compensation'!$H$136,0,'Calculs détaillés'!S35)</f>
        <v>0</v>
      </c>
      <c r="T36" s="102">
        <f t="shared" si="16"/>
        <v>0</v>
      </c>
      <c r="U36" s="44">
        <f t="shared" si="17"/>
        <v>0</v>
      </c>
      <c r="V36" s="290">
        <f t="shared" si="18"/>
        <v>0</v>
      </c>
      <c r="W36" s="1">
        <f t="shared" si="4"/>
        <v>30</v>
      </c>
      <c r="X36" s="110">
        <f t="shared" si="19"/>
        <v>0</v>
      </c>
      <c r="Y36" s="44">
        <f>IF(W36&gt;'Test de compensation'!$H$137,0,'Calculs détaillés'!Y35)</f>
        <v>0</v>
      </c>
      <c r="Z36" s="102">
        <f t="shared" si="20"/>
        <v>0</v>
      </c>
      <c r="AA36" s="44">
        <f t="shared" si="5"/>
        <v>0</v>
      </c>
      <c r="AB36" s="290">
        <f t="shared" si="21"/>
        <v>0</v>
      </c>
      <c r="AC36" s="1">
        <f t="shared" si="6"/>
        <v>30</v>
      </c>
      <c r="AD36" s="110">
        <f t="shared" si="22"/>
        <v>0</v>
      </c>
      <c r="AE36" s="44">
        <f>IF(AC36&gt;'Test de compensation'!$H$138,0,'Calculs détaillés'!AE35)</f>
        <v>0</v>
      </c>
      <c r="AF36" s="102">
        <f t="shared" si="23"/>
        <v>0</v>
      </c>
      <c r="AG36" s="44">
        <f t="shared" si="7"/>
        <v>0</v>
      </c>
      <c r="AH36" s="44">
        <f t="shared" si="24"/>
        <v>0</v>
      </c>
      <c r="AI36" s="291">
        <f t="shared" si="8"/>
        <v>0</v>
      </c>
      <c r="AJ36" s="292">
        <f>IF(A36&gt;'Test de compensation'!$D$148,0,AF36+Z36+N36+T36)</f>
        <v>0</v>
      </c>
      <c r="AK36" s="297">
        <v>0</v>
      </c>
      <c r="AL36" s="291">
        <v>0</v>
      </c>
      <c r="AM36" s="291"/>
      <c r="AN36" s="287"/>
      <c r="AO36" s="290">
        <v>0</v>
      </c>
      <c r="AP36" s="290">
        <v>0</v>
      </c>
      <c r="AQ36" s="290">
        <v>0</v>
      </c>
      <c r="AR36" s="290">
        <v>0</v>
      </c>
      <c r="AS36" s="295">
        <f t="shared" si="9"/>
        <v>0</v>
      </c>
      <c r="AT36" s="296">
        <f>IF(ROUND(AT35,0)&gt;0,AT35-PMT('Test de compensation'!$D$155,'Test de compensation'!$D$148,-'Test de compensation'!$D$130)+AU35,0)</f>
        <v>0</v>
      </c>
      <c r="AU36" s="296">
        <f>AT36*'Test de compensation'!$D$155</f>
        <v>0</v>
      </c>
      <c r="AV36" s="291"/>
      <c r="AW36" s="291"/>
      <c r="AX36" s="44" t="s">
        <v>4</v>
      </c>
    </row>
    <row r="37" spans="1:50" ht="12.75" customHeight="1" x14ac:dyDescent="0.2">
      <c r="A37" s="7">
        <v>31</v>
      </c>
      <c r="B37" s="299">
        <f t="shared" si="10"/>
        <v>0.02</v>
      </c>
      <c r="C37" s="286">
        <f>IF(A37&gt;'Test de compensation'!$D$148,0,C36+(C36*B36))</f>
        <v>0</v>
      </c>
      <c r="D37" s="44">
        <f>IF(A37&gt;'Test de compensation'!$D$93,0,'Calculs détaillés'!D36)</f>
        <v>0</v>
      </c>
      <c r="E37" s="44">
        <f t="shared" si="11"/>
        <v>0</v>
      </c>
      <c r="F37" s="44">
        <v>0</v>
      </c>
      <c r="G37" s="44">
        <v>0</v>
      </c>
      <c r="H37" s="44">
        <f>IF(A37&gt;'Test de compensation'!$D$148,0,H36+H36*B36)</f>
        <v>0</v>
      </c>
      <c r="I37" s="44">
        <v>0</v>
      </c>
      <c r="J37" s="287">
        <f t="shared" si="0"/>
        <v>0</v>
      </c>
      <c r="K37" s="1">
        <f t="shared" si="1"/>
        <v>31</v>
      </c>
      <c r="L37" s="110">
        <f t="shared" si="12"/>
        <v>0</v>
      </c>
      <c r="M37" s="44">
        <f>IF(A37&gt;'Test de compensation'!$H$135,0,'Calculs détaillés'!M36)</f>
        <v>0</v>
      </c>
      <c r="N37" s="102">
        <f t="shared" si="13"/>
        <v>0</v>
      </c>
      <c r="O37" s="44">
        <f t="shared" si="2"/>
        <v>0</v>
      </c>
      <c r="P37" s="290">
        <f t="shared" si="14"/>
        <v>0</v>
      </c>
      <c r="Q37" s="1">
        <f t="shared" si="3"/>
        <v>31</v>
      </c>
      <c r="R37" s="110">
        <f t="shared" si="15"/>
        <v>0</v>
      </c>
      <c r="S37" s="44">
        <f>IF(Q37&gt;'Test de compensation'!$H$136,0,'Calculs détaillés'!S36)</f>
        <v>0</v>
      </c>
      <c r="T37" s="102">
        <f t="shared" si="16"/>
        <v>0</v>
      </c>
      <c r="U37" s="44">
        <f t="shared" si="17"/>
        <v>0</v>
      </c>
      <c r="V37" s="290">
        <f>V36-U37</f>
        <v>0</v>
      </c>
      <c r="W37" s="1">
        <f t="shared" si="4"/>
        <v>31</v>
      </c>
      <c r="X37" s="110">
        <f t="shared" si="19"/>
        <v>0</v>
      </c>
      <c r="Y37" s="44">
        <f>IF(W37&gt;'Test de compensation'!$H$137,0,'Calculs détaillés'!Y36)</f>
        <v>0</v>
      </c>
      <c r="Z37" s="102">
        <f t="shared" si="20"/>
        <v>0</v>
      </c>
      <c r="AA37" s="44">
        <f t="shared" si="5"/>
        <v>0</v>
      </c>
      <c r="AB37" s="290">
        <f t="shared" si="21"/>
        <v>0</v>
      </c>
      <c r="AC37" s="1">
        <f t="shared" si="6"/>
        <v>31</v>
      </c>
      <c r="AD37" s="110">
        <f t="shared" si="22"/>
        <v>0</v>
      </c>
      <c r="AE37" s="44">
        <f>IF(AC37&gt;'Test de compensation'!$H$138,0,'Calculs détaillés'!AE36)</f>
        <v>0</v>
      </c>
      <c r="AF37" s="102">
        <f t="shared" si="23"/>
        <v>0</v>
      </c>
      <c r="AG37" s="44">
        <f t="shared" si="7"/>
        <v>0</v>
      </c>
      <c r="AH37" s="44">
        <f t="shared" si="24"/>
        <v>0</v>
      </c>
      <c r="AI37" s="291">
        <f t="shared" si="8"/>
        <v>0</v>
      </c>
      <c r="AJ37" s="292">
        <f>IF(A37&gt;'Test de compensation'!$D$148,0,AF37+Z37+N37+T37)</f>
        <v>0</v>
      </c>
      <c r="AK37" s="297">
        <v>0</v>
      </c>
      <c r="AL37" s="291">
        <v>0</v>
      </c>
      <c r="AM37" s="291"/>
      <c r="AN37" s="287"/>
      <c r="AO37" s="290">
        <v>0</v>
      </c>
      <c r="AP37" s="290">
        <v>0</v>
      </c>
      <c r="AQ37" s="290">
        <v>0</v>
      </c>
      <c r="AR37" s="290">
        <v>0</v>
      </c>
      <c r="AS37" s="295">
        <f t="shared" si="9"/>
        <v>0</v>
      </c>
      <c r="AT37" s="296">
        <f>IF(ROUND(AT36,0)&gt;0,AT36-PMT('Test de compensation'!$D$155,'Test de compensation'!$D$148,-'Test de compensation'!$D$130)+AU36,0)</f>
        <v>0</v>
      </c>
      <c r="AU37" s="296">
        <f>AT37*'Test de compensation'!$D$155</f>
        <v>0</v>
      </c>
      <c r="AV37" s="291"/>
      <c r="AW37" s="291"/>
      <c r="AX37" s="44" t="s">
        <v>4</v>
      </c>
    </row>
    <row r="38" spans="1:50" ht="12.75" customHeight="1" x14ac:dyDescent="0.2">
      <c r="A38" s="7">
        <v>32</v>
      </c>
      <c r="B38" s="299">
        <f t="shared" si="10"/>
        <v>0.02</v>
      </c>
      <c r="C38" s="286">
        <f>IF(A38&gt;'Test de compensation'!$D$148,0,C37+(C37*B37))</f>
        <v>0</v>
      </c>
      <c r="D38" s="44">
        <f>IF(A38&gt;'Test de compensation'!$D$93,0,'Calculs détaillés'!D37)</f>
        <v>0</v>
      </c>
      <c r="E38" s="44">
        <f t="shared" si="11"/>
        <v>0</v>
      </c>
      <c r="F38" s="44">
        <v>0</v>
      </c>
      <c r="G38" s="44">
        <v>0</v>
      </c>
      <c r="H38" s="44">
        <f>IF(A38&gt;'Test de compensation'!$D$148,0,H37+H37*B37)</f>
        <v>0</v>
      </c>
      <c r="I38" s="44">
        <v>0</v>
      </c>
      <c r="J38" s="287">
        <f t="shared" si="0"/>
        <v>0</v>
      </c>
      <c r="K38" s="1">
        <f t="shared" si="1"/>
        <v>32</v>
      </c>
      <c r="L38" s="110">
        <f t="shared" si="12"/>
        <v>0</v>
      </c>
      <c r="M38" s="44">
        <f>IF(A38&gt;'Test de compensation'!$H$135,0,'Calculs détaillés'!M37)</f>
        <v>0</v>
      </c>
      <c r="N38" s="102">
        <f t="shared" si="13"/>
        <v>0</v>
      </c>
      <c r="O38" s="44">
        <f t="shared" si="2"/>
        <v>0</v>
      </c>
      <c r="P38" s="290">
        <f t="shared" si="14"/>
        <v>0</v>
      </c>
      <c r="Q38" s="1">
        <f t="shared" si="3"/>
        <v>32</v>
      </c>
      <c r="R38" s="110">
        <f t="shared" si="15"/>
        <v>0</v>
      </c>
      <c r="S38" s="44">
        <f>IF(Q38&gt;'Test de compensation'!$H$136,0,'Calculs détaillés'!S37)</f>
        <v>0</v>
      </c>
      <c r="T38" s="102">
        <f t="shared" si="16"/>
        <v>0</v>
      </c>
      <c r="U38" s="44">
        <f>S38-T38</f>
        <v>0</v>
      </c>
      <c r="V38" s="290">
        <f t="shared" si="18"/>
        <v>0</v>
      </c>
      <c r="W38" s="1">
        <f t="shared" si="4"/>
        <v>32</v>
      </c>
      <c r="X38" s="110">
        <f t="shared" si="19"/>
        <v>0</v>
      </c>
      <c r="Y38" s="44">
        <f>IF(W38&gt;'Test de compensation'!$H$137,0,'Calculs détaillés'!Y37)</f>
        <v>0</v>
      </c>
      <c r="Z38" s="102">
        <f t="shared" si="20"/>
        <v>0</v>
      </c>
      <c r="AA38" s="44">
        <f t="shared" si="5"/>
        <v>0</v>
      </c>
      <c r="AB38" s="290">
        <f t="shared" si="21"/>
        <v>0</v>
      </c>
      <c r="AC38" s="1">
        <f t="shared" si="6"/>
        <v>32</v>
      </c>
      <c r="AD38" s="110">
        <f t="shared" si="22"/>
        <v>0</v>
      </c>
      <c r="AE38" s="44">
        <f>IF(AC38&gt;'Test de compensation'!$H$138,0,'Calculs détaillés'!AE37)</f>
        <v>0</v>
      </c>
      <c r="AF38" s="102">
        <f t="shared" si="23"/>
        <v>0</v>
      </c>
      <c r="AG38" s="44">
        <f t="shared" si="7"/>
        <v>0</v>
      </c>
      <c r="AH38" s="44">
        <f t="shared" si="24"/>
        <v>0</v>
      </c>
      <c r="AI38" s="291">
        <f t="shared" si="8"/>
        <v>0</v>
      </c>
      <c r="AJ38" s="292">
        <f>IF(A38&gt;'Test de compensation'!$D$148,0,AF38+Z38+N38+T38)</f>
        <v>0</v>
      </c>
      <c r="AK38" s="297">
        <v>0</v>
      </c>
      <c r="AL38" s="291">
        <v>0</v>
      </c>
      <c r="AM38" s="291"/>
      <c r="AN38" s="287"/>
      <c r="AO38" s="290">
        <v>0</v>
      </c>
      <c r="AP38" s="290">
        <v>0</v>
      </c>
      <c r="AQ38" s="290">
        <v>0</v>
      </c>
      <c r="AR38" s="290">
        <v>0</v>
      </c>
      <c r="AS38" s="295">
        <f t="shared" si="9"/>
        <v>0</v>
      </c>
      <c r="AT38" s="296">
        <f>IF(ROUND(AT37,0)&gt;0,AT37-PMT('Test de compensation'!$D$155,'Test de compensation'!$D$148,-'Test de compensation'!$D$130)+AU37,0)</f>
        <v>0</v>
      </c>
      <c r="AU38" s="296">
        <f>AT38*'Test de compensation'!$D$155</f>
        <v>0</v>
      </c>
      <c r="AV38" s="291"/>
      <c r="AW38" s="291"/>
      <c r="AX38" s="44" t="s">
        <v>4</v>
      </c>
    </row>
    <row r="39" spans="1:50" ht="12.75" customHeight="1" x14ac:dyDescent="0.2">
      <c r="A39" s="7">
        <v>33</v>
      </c>
      <c r="B39" s="299">
        <f t="shared" si="10"/>
        <v>0.02</v>
      </c>
      <c r="C39" s="286">
        <f>IF(A39&gt;'Test de compensation'!$D$148,0,C38+(C38*B38))</f>
        <v>0</v>
      </c>
      <c r="D39" s="44">
        <f>IF(A39&gt;'Test de compensation'!$D$93,0,'Calculs détaillés'!D38)</f>
        <v>0</v>
      </c>
      <c r="E39" s="44">
        <f t="shared" si="11"/>
        <v>0</v>
      </c>
      <c r="F39" s="44">
        <v>0</v>
      </c>
      <c r="G39" s="44">
        <v>0</v>
      </c>
      <c r="H39" s="44">
        <f>IF(A39&gt;'Test de compensation'!$D$148,0,H38+H38*B38)</f>
        <v>0</v>
      </c>
      <c r="I39" s="44">
        <v>0</v>
      </c>
      <c r="J39" s="287">
        <f t="shared" si="0"/>
        <v>0</v>
      </c>
      <c r="K39" s="1">
        <f t="shared" si="1"/>
        <v>33</v>
      </c>
      <c r="L39" s="110">
        <f t="shared" si="12"/>
        <v>0</v>
      </c>
      <c r="M39" s="44">
        <f>IF(A39&gt;'Test de compensation'!$H$135,0,'Calculs détaillés'!M38)</f>
        <v>0</v>
      </c>
      <c r="N39" s="102">
        <f t="shared" si="13"/>
        <v>0</v>
      </c>
      <c r="O39" s="44">
        <f t="shared" si="2"/>
        <v>0</v>
      </c>
      <c r="P39" s="290">
        <f t="shared" si="14"/>
        <v>0</v>
      </c>
      <c r="Q39" s="1">
        <f t="shared" si="3"/>
        <v>33</v>
      </c>
      <c r="R39" s="110">
        <f t="shared" si="15"/>
        <v>0</v>
      </c>
      <c r="S39" s="44">
        <f>IF(Q39&gt;'Test de compensation'!$H$136,0,'Calculs détaillés'!S38)</f>
        <v>0</v>
      </c>
      <c r="T39" s="102">
        <f t="shared" si="16"/>
        <v>0</v>
      </c>
      <c r="U39" s="44">
        <f t="shared" si="17"/>
        <v>0</v>
      </c>
      <c r="V39" s="290">
        <f t="shared" si="18"/>
        <v>0</v>
      </c>
      <c r="W39" s="1">
        <f t="shared" si="4"/>
        <v>33</v>
      </c>
      <c r="X39" s="110">
        <f t="shared" si="19"/>
        <v>0</v>
      </c>
      <c r="Y39" s="44">
        <f>IF(W39&gt;'Test de compensation'!$H$137,0,'Calculs détaillés'!Y38)</f>
        <v>0</v>
      </c>
      <c r="Z39" s="102">
        <f t="shared" si="20"/>
        <v>0</v>
      </c>
      <c r="AA39" s="44">
        <f t="shared" si="5"/>
        <v>0</v>
      </c>
      <c r="AB39" s="290">
        <f t="shared" si="21"/>
        <v>0</v>
      </c>
      <c r="AC39" s="1">
        <f t="shared" si="6"/>
        <v>33</v>
      </c>
      <c r="AD39" s="110">
        <f t="shared" si="22"/>
        <v>0</v>
      </c>
      <c r="AE39" s="44">
        <f>IF(AC39&gt;'Test de compensation'!$H$138,0,'Calculs détaillés'!AE38)</f>
        <v>0</v>
      </c>
      <c r="AF39" s="102">
        <f t="shared" si="23"/>
        <v>0</v>
      </c>
      <c r="AG39" s="44">
        <f t="shared" si="7"/>
        <v>0</v>
      </c>
      <c r="AH39" s="44">
        <f t="shared" si="24"/>
        <v>0</v>
      </c>
      <c r="AI39" s="291">
        <f t="shared" si="8"/>
        <v>0</v>
      </c>
      <c r="AJ39" s="292">
        <f>IF(A39&gt;'Test de compensation'!$D$148,0,AF39+Z39+N39+T39)</f>
        <v>0</v>
      </c>
      <c r="AK39" s="297">
        <v>0</v>
      </c>
      <c r="AL39" s="291">
        <v>0</v>
      </c>
      <c r="AM39" s="291"/>
      <c r="AN39" s="287"/>
      <c r="AO39" s="290">
        <v>0</v>
      </c>
      <c r="AP39" s="290">
        <v>0</v>
      </c>
      <c r="AQ39" s="290">
        <v>0</v>
      </c>
      <c r="AR39" s="290">
        <v>0</v>
      </c>
      <c r="AS39" s="295">
        <f t="shared" si="9"/>
        <v>0</v>
      </c>
      <c r="AT39" s="296">
        <f>IF(ROUND(AT38,0)&gt;0,AT38-PMT('Test de compensation'!$D$155,'Test de compensation'!$D$148,-'Test de compensation'!$D$130)+AU38,0)</f>
        <v>0</v>
      </c>
      <c r="AU39" s="296">
        <f>AT39*'Test de compensation'!$D$155</f>
        <v>0</v>
      </c>
      <c r="AV39" s="291"/>
      <c r="AW39" s="291"/>
      <c r="AX39" s="44" t="s">
        <v>4</v>
      </c>
    </row>
    <row r="40" spans="1:50" ht="12.75" customHeight="1" x14ac:dyDescent="0.2">
      <c r="A40" s="7">
        <v>34</v>
      </c>
      <c r="B40" s="299">
        <f t="shared" si="10"/>
        <v>0.02</v>
      </c>
      <c r="C40" s="286">
        <f>IF(A40&gt;'Test de compensation'!$D$148,0,C39+(C39*B39))</f>
        <v>0</v>
      </c>
      <c r="D40" s="44">
        <f>IF(A40&gt;'Test de compensation'!$D$93,0,'Calculs détaillés'!D39)</f>
        <v>0</v>
      </c>
      <c r="E40" s="44">
        <f t="shared" si="11"/>
        <v>0</v>
      </c>
      <c r="F40" s="44">
        <v>0</v>
      </c>
      <c r="G40" s="44">
        <v>0</v>
      </c>
      <c r="H40" s="44">
        <f>IF(A40&gt;'Test de compensation'!$D$148,0,H39+H39*B39)</f>
        <v>0</v>
      </c>
      <c r="I40" s="44">
        <v>0</v>
      </c>
      <c r="J40" s="287">
        <f t="shared" si="0"/>
        <v>0</v>
      </c>
      <c r="K40" s="1">
        <f t="shared" si="1"/>
        <v>34</v>
      </c>
      <c r="L40" s="110">
        <f t="shared" si="12"/>
        <v>0</v>
      </c>
      <c r="M40" s="44">
        <f>IF(A40&gt;'Test de compensation'!$H$135,0,'Calculs détaillés'!M39)</f>
        <v>0</v>
      </c>
      <c r="N40" s="102">
        <f t="shared" si="13"/>
        <v>0</v>
      </c>
      <c r="O40" s="44">
        <f t="shared" si="2"/>
        <v>0</v>
      </c>
      <c r="P40" s="290">
        <f t="shared" si="14"/>
        <v>0</v>
      </c>
      <c r="Q40" s="1">
        <f t="shared" si="3"/>
        <v>34</v>
      </c>
      <c r="R40" s="110">
        <f t="shared" si="15"/>
        <v>0</v>
      </c>
      <c r="S40" s="44">
        <f>IF(Q40&gt;'Test de compensation'!$H$136,0,'Calculs détaillés'!S39)</f>
        <v>0</v>
      </c>
      <c r="T40" s="102">
        <f t="shared" si="16"/>
        <v>0</v>
      </c>
      <c r="U40" s="44">
        <f t="shared" si="17"/>
        <v>0</v>
      </c>
      <c r="V40" s="290">
        <f t="shared" si="18"/>
        <v>0</v>
      </c>
      <c r="W40" s="1">
        <f t="shared" si="4"/>
        <v>34</v>
      </c>
      <c r="X40" s="110">
        <f t="shared" si="19"/>
        <v>0</v>
      </c>
      <c r="Y40" s="44">
        <f>IF(W40&gt;'Test de compensation'!$H$137,0,'Calculs détaillés'!Y39)</f>
        <v>0</v>
      </c>
      <c r="Z40" s="102">
        <f t="shared" si="20"/>
        <v>0</v>
      </c>
      <c r="AA40" s="44">
        <f t="shared" si="5"/>
        <v>0</v>
      </c>
      <c r="AB40" s="290">
        <f t="shared" si="21"/>
        <v>0</v>
      </c>
      <c r="AC40" s="1">
        <f t="shared" si="6"/>
        <v>34</v>
      </c>
      <c r="AD40" s="110">
        <f t="shared" si="22"/>
        <v>0</v>
      </c>
      <c r="AE40" s="44">
        <f>IF(AC40&gt;'Test de compensation'!$H$138,0,'Calculs détaillés'!AE39)</f>
        <v>0</v>
      </c>
      <c r="AF40" s="102">
        <f t="shared" si="23"/>
        <v>0</v>
      </c>
      <c r="AG40" s="44">
        <f t="shared" si="7"/>
        <v>0</v>
      </c>
      <c r="AH40" s="44">
        <f t="shared" si="24"/>
        <v>0</v>
      </c>
      <c r="AI40" s="291">
        <f t="shared" si="8"/>
        <v>0</v>
      </c>
      <c r="AJ40" s="292">
        <f>IF(A40&gt;'Test de compensation'!$D$148,0,AF40+Z40+N40+T40)</f>
        <v>0</v>
      </c>
      <c r="AK40" s="297">
        <v>0</v>
      </c>
      <c r="AL40" s="291">
        <v>0</v>
      </c>
      <c r="AM40" s="291"/>
      <c r="AN40" s="287"/>
      <c r="AO40" s="290">
        <v>0</v>
      </c>
      <c r="AP40" s="290">
        <v>0</v>
      </c>
      <c r="AQ40" s="290">
        <v>0</v>
      </c>
      <c r="AR40" s="290">
        <v>0</v>
      </c>
      <c r="AS40" s="295">
        <f t="shared" si="9"/>
        <v>0</v>
      </c>
      <c r="AT40" s="296">
        <f>IF(ROUND(AT39,0)&gt;0,AT39-PMT('Test de compensation'!$D$155,'Test de compensation'!$D$148,-'Test de compensation'!$D$130)+AU39,0)</f>
        <v>0</v>
      </c>
      <c r="AU40" s="296">
        <f>AT40*'Test de compensation'!$D$155</f>
        <v>0</v>
      </c>
      <c r="AV40" s="291"/>
      <c r="AW40" s="291"/>
      <c r="AX40" s="44" t="s">
        <v>4</v>
      </c>
    </row>
    <row r="41" spans="1:50" ht="12.75" customHeight="1" x14ac:dyDescent="0.2">
      <c r="A41" s="7">
        <v>35</v>
      </c>
      <c r="B41" s="299">
        <f t="shared" si="10"/>
        <v>0.02</v>
      </c>
      <c r="C41" s="286">
        <f>IF(A41&gt;'Test de compensation'!$D$148,0,C40+(C40*B40))</f>
        <v>0</v>
      </c>
      <c r="D41" s="44">
        <f>IF(A41&gt;'Test de compensation'!$D$93,0,'Calculs détaillés'!D40)</f>
        <v>0</v>
      </c>
      <c r="E41" s="44">
        <f t="shared" si="11"/>
        <v>0</v>
      </c>
      <c r="F41" s="44">
        <v>0</v>
      </c>
      <c r="G41" s="44">
        <v>0</v>
      </c>
      <c r="H41" s="44">
        <f>IF(A41&gt;'Test de compensation'!$D$148,0,H40+H40*B40)</f>
        <v>0</v>
      </c>
      <c r="I41" s="44">
        <v>0</v>
      </c>
      <c r="J41" s="287">
        <f t="shared" si="0"/>
        <v>0</v>
      </c>
      <c r="K41" s="1">
        <f t="shared" si="1"/>
        <v>35</v>
      </c>
      <c r="L41" s="110">
        <f t="shared" si="12"/>
        <v>0</v>
      </c>
      <c r="M41" s="44">
        <f>IF(A41&gt;'Test de compensation'!$H$135,0,'Calculs détaillés'!M40)</f>
        <v>0</v>
      </c>
      <c r="N41" s="102">
        <f t="shared" si="13"/>
        <v>0</v>
      </c>
      <c r="O41" s="44">
        <f t="shared" si="2"/>
        <v>0</v>
      </c>
      <c r="P41" s="290">
        <f t="shared" si="14"/>
        <v>0</v>
      </c>
      <c r="Q41" s="1">
        <f t="shared" si="3"/>
        <v>35</v>
      </c>
      <c r="R41" s="110">
        <f t="shared" si="15"/>
        <v>0</v>
      </c>
      <c r="S41" s="44">
        <f>IF(Q41&gt;'Test de compensation'!$H$136,0,'Calculs détaillés'!S40)</f>
        <v>0</v>
      </c>
      <c r="T41" s="102">
        <f t="shared" si="16"/>
        <v>0</v>
      </c>
      <c r="U41" s="44">
        <f t="shared" si="17"/>
        <v>0</v>
      </c>
      <c r="V41" s="290">
        <f t="shared" si="18"/>
        <v>0</v>
      </c>
      <c r="W41" s="1">
        <f t="shared" si="4"/>
        <v>35</v>
      </c>
      <c r="X41" s="110">
        <f t="shared" si="19"/>
        <v>0</v>
      </c>
      <c r="Y41" s="44">
        <f>IF(W41&gt;'Test de compensation'!$H$137,0,'Calculs détaillés'!Y40)</f>
        <v>0</v>
      </c>
      <c r="Z41" s="102">
        <f t="shared" si="20"/>
        <v>0</v>
      </c>
      <c r="AA41" s="44">
        <f t="shared" si="5"/>
        <v>0</v>
      </c>
      <c r="AB41" s="290">
        <f t="shared" si="21"/>
        <v>0</v>
      </c>
      <c r="AC41" s="1">
        <f t="shared" si="6"/>
        <v>35</v>
      </c>
      <c r="AD41" s="110">
        <f t="shared" si="22"/>
        <v>0</v>
      </c>
      <c r="AE41" s="44">
        <f>IF(AC41&gt;'Test de compensation'!$H$138,0,'Calculs détaillés'!AE40)</f>
        <v>0</v>
      </c>
      <c r="AF41" s="102">
        <f t="shared" si="23"/>
        <v>0</v>
      </c>
      <c r="AG41" s="44">
        <f t="shared" si="7"/>
        <v>0</v>
      </c>
      <c r="AH41" s="44">
        <f t="shared" si="24"/>
        <v>0</v>
      </c>
      <c r="AI41" s="291">
        <f>M41+S41+Y41+AE41</f>
        <v>0</v>
      </c>
      <c r="AJ41" s="292">
        <f>IF(A41&gt;'Test de compensation'!$D$148,0,AF41+Z41+N41+T41)</f>
        <v>0</v>
      </c>
      <c r="AK41" s="297">
        <v>0</v>
      </c>
      <c r="AL41" s="291">
        <v>0</v>
      </c>
      <c r="AM41" s="291"/>
      <c r="AN41" s="287"/>
      <c r="AO41" s="290">
        <v>0</v>
      </c>
      <c r="AP41" s="290">
        <v>0</v>
      </c>
      <c r="AQ41" s="290">
        <v>0</v>
      </c>
      <c r="AR41" s="290">
        <v>0</v>
      </c>
      <c r="AS41" s="295">
        <f t="shared" si="9"/>
        <v>0</v>
      </c>
      <c r="AT41" s="296">
        <f>IF(ROUND(AT40,0)&gt;0,AT40-PMT('Test de compensation'!$D$155,'Test de compensation'!$D$148,-'Test de compensation'!$D$130)+AU40,0)</f>
        <v>0</v>
      </c>
      <c r="AU41" s="296">
        <f>AT41*'Test de compensation'!$D$155</f>
        <v>0</v>
      </c>
      <c r="AV41" s="291"/>
      <c r="AW41" s="291"/>
      <c r="AX41" s="44" t="s">
        <v>4</v>
      </c>
    </row>
    <row r="42" spans="1:50" ht="12.75" customHeight="1" x14ac:dyDescent="0.2">
      <c r="A42" s="7">
        <v>36</v>
      </c>
      <c r="B42" s="299">
        <f t="shared" si="10"/>
        <v>0.02</v>
      </c>
      <c r="C42" s="286">
        <f>IF(A42&gt;'Test de compensation'!$D$148,0,C41+(C41*B41))</f>
        <v>0</v>
      </c>
      <c r="D42" s="44">
        <f>IF(A42&gt;'Test de compensation'!$D$93,0,'Calculs détaillés'!D41)</f>
        <v>0</v>
      </c>
      <c r="E42" s="44">
        <f t="shared" si="11"/>
        <v>0</v>
      </c>
      <c r="F42" s="44">
        <v>0</v>
      </c>
      <c r="G42" s="44">
        <v>0</v>
      </c>
      <c r="H42" s="44">
        <f>IF(A42&gt;'Test de compensation'!$D$148,0,H41+H41*B41)</f>
        <v>0</v>
      </c>
      <c r="I42" s="44">
        <v>0</v>
      </c>
      <c r="J42" s="287">
        <f t="shared" si="0"/>
        <v>0</v>
      </c>
      <c r="K42" s="1">
        <f t="shared" si="1"/>
        <v>36</v>
      </c>
      <c r="L42" s="110">
        <f t="shared" si="12"/>
        <v>0</v>
      </c>
      <c r="M42" s="44">
        <f>IF(A42&gt;'Test de compensation'!$H$135,0,'Calculs détaillés'!M41)</f>
        <v>0</v>
      </c>
      <c r="N42" s="102">
        <f t="shared" si="13"/>
        <v>0</v>
      </c>
      <c r="O42" s="44">
        <f t="shared" si="2"/>
        <v>0</v>
      </c>
      <c r="P42" s="290">
        <f t="shared" si="14"/>
        <v>0</v>
      </c>
      <c r="Q42" s="1">
        <f t="shared" si="3"/>
        <v>36</v>
      </c>
      <c r="R42" s="110">
        <f t="shared" si="15"/>
        <v>0</v>
      </c>
      <c r="S42" s="44">
        <f>IF(Q42&gt;'Test de compensation'!$H$136,0,'Calculs détaillés'!S41)</f>
        <v>0</v>
      </c>
      <c r="T42" s="102">
        <f t="shared" si="16"/>
        <v>0</v>
      </c>
      <c r="U42" s="44">
        <f t="shared" si="17"/>
        <v>0</v>
      </c>
      <c r="V42" s="290">
        <f t="shared" si="18"/>
        <v>0</v>
      </c>
      <c r="W42" s="1">
        <f t="shared" si="4"/>
        <v>36</v>
      </c>
      <c r="X42" s="110">
        <f t="shared" si="19"/>
        <v>0</v>
      </c>
      <c r="Y42" s="44">
        <f>IF(W42&gt;'Test de compensation'!$H$137,0,'Calculs détaillés'!Y41)</f>
        <v>0</v>
      </c>
      <c r="Z42" s="102">
        <f t="shared" si="20"/>
        <v>0</v>
      </c>
      <c r="AA42" s="44">
        <f t="shared" si="5"/>
        <v>0</v>
      </c>
      <c r="AB42" s="290">
        <f t="shared" si="21"/>
        <v>0</v>
      </c>
      <c r="AC42" s="1">
        <f t="shared" si="6"/>
        <v>36</v>
      </c>
      <c r="AD42" s="110">
        <f t="shared" si="22"/>
        <v>0</v>
      </c>
      <c r="AE42" s="44">
        <f>IF(AC42&gt;'Test de compensation'!$H$138,0,'Calculs détaillés'!AE41)</f>
        <v>0</v>
      </c>
      <c r="AF42" s="102">
        <f t="shared" si="23"/>
        <v>0</v>
      </c>
      <c r="AG42" s="44">
        <f t="shared" si="7"/>
        <v>0</v>
      </c>
      <c r="AH42" s="44">
        <f t="shared" si="24"/>
        <v>0</v>
      </c>
      <c r="AI42" s="291">
        <f t="shared" si="8"/>
        <v>0</v>
      </c>
      <c r="AJ42" s="292">
        <f>IF(A42&gt;'Test de compensation'!$D$148,0,AF42+Z42+N42+T42)</f>
        <v>0</v>
      </c>
      <c r="AK42" s="297">
        <v>0</v>
      </c>
      <c r="AL42" s="291">
        <v>0</v>
      </c>
      <c r="AM42" s="291"/>
      <c r="AN42" s="287"/>
      <c r="AO42" s="290">
        <v>0</v>
      </c>
      <c r="AP42" s="290">
        <v>0</v>
      </c>
      <c r="AQ42" s="290">
        <v>0</v>
      </c>
      <c r="AR42" s="290">
        <v>0</v>
      </c>
      <c r="AS42" s="295">
        <f t="shared" si="9"/>
        <v>0</v>
      </c>
      <c r="AT42" s="296">
        <f>IF(ROUND(AT41,0)&gt;0,AT41-PMT('Test de compensation'!$D$155,'Test de compensation'!$D$148,-'Test de compensation'!$D$130)+AU41,0)</f>
        <v>0</v>
      </c>
      <c r="AU42" s="296">
        <f>AT42*'Test de compensation'!$D$155</f>
        <v>0</v>
      </c>
      <c r="AV42" s="291"/>
      <c r="AW42" s="291"/>
      <c r="AX42" s="44" t="s">
        <v>4</v>
      </c>
    </row>
    <row r="43" spans="1:50" ht="12.75" customHeight="1" x14ac:dyDescent="0.2">
      <c r="A43" s="7">
        <v>37</v>
      </c>
      <c r="B43" s="299">
        <f t="shared" si="10"/>
        <v>0.02</v>
      </c>
      <c r="C43" s="286">
        <f>IF(A43&gt;'Test de compensation'!$D$148,0,C42+(C42*B42))</f>
        <v>0</v>
      </c>
      <c r="D43" s="44">
        <f>IF(A43&gt;'Test de compensation'!$D$93,0,'Calculs détaillés'!D42)</f>
        <v>0</v>
      </c>
      <c r="E43" s="44">
        <f t="shared" si="11"/>
        <v>0</v>
      </c>
      <c r="F43" s="44">
        <v>0</v>
      </c>
      <c r="G43" s="44">
        <v>0</v>
      </c>
      <c r="H43" s="44">
        <f>IF(A43&gt;'Test de compensation'!$D$148,0,H42+H42*B42)</f>
        <v>0</v>
      </c>
      <c r="I43" s="44">
        <v>0</v>
      </c>
      <c r="J43" s="287">
        <f t="shared" si="0"/>
        <v>0</v>
      </c>
      <c r="K43" s="1">
        <f t="shared" si="1"/>
        <v>37</v>
      </c>
      <c r="L43" s="110">
        <f t="shared" si="12"/>
        <v>0</v>
      </c>
      <c r="M43" s="44">
        <f>IF(A43&gt;'Test de compensation'!$H$135,0,'Calculs détaillés'!M42)</f>
        <v>0</v>
      </c>
      <c r="N43" s="102">
        <f t="shared" si="13"/>
        <v>0</v>
      </c>
      <c r="O43" s="44">
        <f t="shared" si="2"/>
        <v>0</v>
      </c>
      <c r="P43" s="290">
        <f t="shared" si="14"/>
        <v>0</v>
      </c>
      <c r="Q43" s="1">
        <f t="shared" si="3"/>
        <v>37</v>
      </c>
      <c r="R43" s="110">
        <f t="shared" si="15"/>
        <v>0</v>
      </c>
      <c r="S43" s="44">
        <f>IF(Q43&gt;'Test de compensation'!$H$136,0,'Calculs détaillés'!S42)</f>
        <v>0</v>
      </c>
      <c r="T43" s="102">
        <f t="shared" si="16"/>
        <v>0</v>
      </c>
      <c r="U43" s="44">
        <f t="shared" si="17"/>
        <v>0</v>
      </c>
      <c r="V43" s="290">
        <f t="shared" si="18"/>
        <v>0</v>
      </c>
      <c r="W43" s="1">
        <f t="shared" si="4"/>
        <v>37</v>
      </c>
      <c r="X43" s="110">
        <f t="shared" si="19"/>
        <v>0</v>
      </c>
      <c r="Y43" s="44">
        <f>IF(W43&gt;'Test de compensation'!$H$137,0,'Calculs détaillés'!Y42)</f>
        <v>0</v>
      </c>
      <c r="Z43" s="102">
        <f t="shared" si="20"/>
        <v>0</v>
      </c>
      <c r="AA43" s="44">
        <f t="shared" si="5"/>
        <v>0</v>
      </c>
      <c r="AB43" s="290">
        <f t="shared" si="21"/>
        <v>0</v>
      </c>
      <c r="AC43" s="1">
        <f t="shared" si="6"/>
        <v>37</v>
      </c>
      <c r="AD43" s="110">
        <f t="shared" si="22"/>
        <v>0</v>
      </c>
      <c r="AE43" s="44">
        <f>IF(AC43&gt;'Test de compensation'!$H$138,0,'Calculs détaillés'!AE42)</f>
        <v>0</v>
      </c>
      <c r="AF43" s="102">
        <f t="shared" si="23"/>
        <v>0</v>
      </c>
      <c r="AG43" s="44">
        <f t="shared" si="7"/>
        <v>0</v>
      </c>
      <c r="AH43" s="44">
        <f t="shared" si="24"/>
        <v>0</v>
      </c>
      <c r="AI43" s="291">
        <f t="shared" si="8"/>
        <v>0</v>
      </c>
      <c r="AJ43" s="292">
        <f>IF(A43&gt;'Test de compensation'!$D$148,0,AF43+Z43+N43+T43)</f>
        <v>0</v>
      </c>
      <c r="AK43" s="297">
        <v>0</v>
      </c>
      <c r="AL43" s="291">
        <v>0</v>
      </c>
      <c r="AM43" s="291"/>
      <c r="AN43" s="287"/>
      <c r="AO43" s="290">
        <v>0</v>
      </c>
      <c r="AP43" s="290">
        <v>0</v>
      </c>
      <c r="AQ43" s="290">
        <v>0</v>
      </c>
      <c r="AR43" s="290">
        <v>0</v>
      </c>
      <c r="AS43" s="295">
        <f t="shared" si="9"/>
        <v>0</v>
      </c>
      <c r="AT43" s="296">
        <f>IF(ROUND(AT42,0)&gt;0,AT42-PMT('Test de compensation'!$D$155,'Test de compensation'!$D$148,-'Test de compensation'!$D$130)+AU42,0)</f>
        <v>0</v>
      </c>
      <c r="AU43" s="296">
        <f>AT43*'Test de compensation'!$D$155</f>
        <v>0</v>
      </c>
      <c r="AV43" s="291"/>
      <c r="AW43" s="291"/>
      <c r="AX43" s="44"/>
    </row>
    <row r="44" spans="1:50" ht="12.75" customHeight="1" x14ac:dyDescent="0.2">
      <c r="A44" s="7">
        <v>38</v>
      </c>
      <c r="B44" s="299">
        <f t="shared" si="10"/>
        <v>0.02</v>
      </c>
      <c r="C44" s="286">
        <f>IF(A44&gt;'Test de compensation'!$D$148,0,C43+(C43*B43))</f>
        <v>0</v>
      </c>
      <c r="D44" s="44">
        <f>IF(A44&gt;'Test de compensation'!$D$93,0,'Calculs détaillés'!D43)</f>
        <v>0</v>
      </c>
      <c r="E44" s="44">
        <f t="shared" si="11"/>
        <v>0</v>
      </c>
      <c r="F44" s="44">
        <v>0</v>
      </c>
      <c r="G44" s="44">
        <v>0</v>
      </c>
      <c r="H44" s="44">
        <f>IF(A44&gt;'Test de compensation'!$D$148,0,H43+H43*B43)</f>
        <v>0</v>
      </c>
      <c r="I44" s="44">
        <v>0</v>
      </c>
      <c r="J44" s="287">
        <f t="shared" si="0"/>
        <v>0</v>
      </c>
      <c r="K44" s="1">
        <f t="shared" si="1"/>
        <v>38</v>
      </c>
      <c r="L44" s="110">
        <f t="shared" si="12"/>
        <v>0</v>
      </c>
      <c r="M44" s="44">
        <f>IF(A44&gt;'Test de compensation'!$H$135,0,'Calculs détaillés'!M43)</f>
        <v>0</v>
      </c>
      <c r="N44" s="102">
        <f t="shared" si="13"/>
        <v>0</v>
      </c>
      <c r="O44" s="44">
        <f t="shared" si="2"/>
        <v>0</v>
      </c>
      <c r="P44" s="290">
        <f t="shared" si="14"/>
        <v>0</v>
      </c>
      <c r="Q44" s="1">
        <f t="shared" si="3"/>
        <v>38</v>
      </c>
      <c r="R44" s="110">
        <f t="shared" si="15"/>
        <v>0</v>
      </c>
      <c r="S44" s="44">
        <f>IF(Q44&gt;'Test de compensation'!$H$136,0,'Calculs détaillés'!S43)</f>
        <v>0</v>
      </c>
      <c r="T44" s="102">
        <f t="shared" si="16"/>
        <v>0</v>
      </c>
      <c r="U44" s="44">
        <f t="shared" si="17"/>
        <v>0</v>
      </c>
      <c r="V44" s="290">
        <f t="shared" si="18"/>
        <v>0</v>
      </c>
      <c r="W44" s="1">
        <f t="shared" si="4"/>
        <v>38</v>
      </c>
      <c r="X44" s="110">
        <f t="shared" si="19"/>
        <v>0</v>
      </c>
      <c r="Y44" s="44">
        <f>IF(W44&gt;'Test de compensation'!$H$137,0,'Calculs détaillés'!Y43)</f>
        <v>0</v>
      </c>
      <c r="Z44" s="102">
        <f t="shared" si="20"/>
        <v>0</v>
      </c>
      <c r="AA44" s="44">
        <f t="shared" si="5"/>
        <v>0</v>
      </c>
      <c r="AB44" s="290">
        <f t="shared" si="21"/>
        <v>0</v>
      </c>
      <c r="AC44" s="1">
        <f t="shared" si="6"/>
        <v>38</v>
      </c>
      <c r="AD44" s="110">
        <f t="shared" si="22"/>
        <v>0</v>
      </c>
      <c r="AE44" s="44">
        <f>IF(AC44&gt;'Test de compensation'!$H$138,0,'Calculs détaillés'!AE43)</f>
        <v>0</v>
      </c>
      <c r="AF44" s="102">
        <f t="shared" si="23"/>
        <v>0</v>
      </c>
      <c r="AG44" s="44">
        <f t="shared" si="7"/>
        <v>0</v>
      </c>
      <c r="AH44" s="44">
        <f t="shared" si="24"/>
        <v>0</v>
      </c>
      <c r="AI44" s="291">
        <f t="shared" si="8"/>
        <v>0</v>
      </c>
      <c r="AJ44" s="292">
        <f>IF(A44&gt;'Test de compensation'!$D$148,0,AF44+Z44+N44+T44)</f>
        <v>0</v>
      </c>
      <c r="AK44" s="297">
        <v>0</v>
      </c>
      <c r="AL44" s="291">
        <v>0</v>
      </c>
      <c r="AM44" s="291"/>
      <c r="AN44" s="287"/>
      <c r="AO44" s="290">
        <v>0</v>
      </c>
      <c r="AP44" s="290">
        <v>0</v>
      </c>
      <c r="AQ44" s="290">
        <v>0</v>
      </c>
      <c r="AR44" s="290">
        <v>0</v>
      </c>
      <c r="AS44" s="295">
        <f t="shared" si="9"/>
        <v>0</v>
      </c>
      <c r="AT44" s="296">
        <f>IF(ROUND(AT43,0)&gt;0,AT43-PMT('Test de compensation'!$D$155,'Test de compensation'!$D$148,-'Test de compensation'!$D$130)+AU43,0)</f>
        <v>0</v>
      </c>
      <c r="AU44" s="296">
        <f>AT44*'Test de compensation'!$D$155</f>
        <v>0</v>
      </c>
      <c r="AV44" s="291"/>
      <c r="AW44" s="291"/>
      <c r="AX44" s="44"/>
    </row>
    <row r="45" spans="1:50" ht="12.75" customHeight="1" x14ac:dyDescent="0.2">
      <c r="A45" s="7">
        <v>39</v>
      </c>
      <c r="B45" s="299">
        <f t="shared" si="10"/>
        <v>0.02</v>
      </c>
      <c r="C45" s="286">
        <f>IF(A45&gt;'Test de compensation'!$D$148,0,C44+(C44*B44))</f>
        <v>0</v>
      </c>
      <c r="D45" s="44">
        <f>IF(A45&gt;'Test de compensation'!$D$93,0,'Calculs détaillés'!D44)</f>
        <v>0</v>
      </c>
      <c r="E45" s="44">
        <f t="shared" si="11"/>
        <v>0</v>
      </c>
      <c r="F45" s="44">
        <v>0</v>
      </c>
      <c r="G45" s="44">
        <v>0</v>
      </c>
      <c r="H45" s="44">
        <f>IF(A45&gt;'Test de compensation'!$D$148,0,H44+H44*B44)</f>
        <v>0</v>
      </c>
      <c r="I45" s="44">
        <v>0</v>
      </c>
      <c r="J45" s="287">
        <f t="shared" si="0"/>
        <v>0</v>
      </c>
      <c r="K45" s="1">
        <f t="shared" si="1"/>
        <v>39</v>
      </c>
      <c r="L45" s="110">
        <f t="shared" si="12"/>
        <v>0</v>
      </c>
      <c r="M45" s="44">
        <f>IF(A45&gt;'Test de compensation'!$H$135,0,'Calculs détaillés'!M44)</f>
        <v>0</v>
      </c>
      <c r="N45" s="102">
        <f t="shared" si="13"/>
        <v>0</v>
      </c>
      <c r="O45" s="44">
        <f t="shared" si="2"/>
        <v>0</v>
      </c>
      <c r="P45" s="290">
        <f t="shared" si="14"/>
        <v>0</v>
      </c>
      <c r="Q45" s="1">
        <f t="shared" si="3"/>
        <v>39</v>
      </c>
      <c r="R45" s="110">
        <f t="shared" si="15"/>
        <v>0</v>
      </c>
      <c r="S45" s="44">
        <f>IF(Q45&gt;'Test de compensation'!$H$136,0,'Calculs détaillés'!S44)</f>
        <v>0</v>
      </c>
      <c r="T45" s="102">
        <f t="shared" si="16"/>
        <v>0</v>
      </c>
      <c r="U45" s="44">
        <f t="shared" si="17"/>
        <v>0</v>
      </c>
      <c r="V45" s="290">
        <f t="shared" si="18"/>
        <v>0</v>
      </c>
      <c r="W45" s="1">
        <f t="shared" si="4"/>
        <v>39</v>
      </c>
      <c r="X45" s="110">
        <f t="shared" si="19"/>
        <v>0</v>
      </c>
      <c r="Y45" s="44">
        <f>IF(W45&gt;'Test de compensation'!$H$137,0,'Calculs détaillés'!Y44)</f>
        <v>0</v>
      </c>
      <c r="Z45" s="102">
        <f t="shared" si="20"/>
        <v>0</v>
      </c>
      <c r="AA45" s="44">
        <f t="shared" si="5"/>
        <v>0</v>
      </c>
      <c r="AB45" s="290">
        <f t="shared" si="21"/>
        <v>0</v>
      </c>
      <c r="AC45" s="1">
        <f t="shared" si="6"/>
        <v>39</v>
      </c>
      <c r="AD45" s="110">
        <f t="shared" si="22"/>
        <v>0</v>
      </c>
      <c r="AE45" s="44">
        <f>IF(AC45&gt;'Test de compensation'!$H$138,0,'Calculs détaillés'!AE44)</f>
        <v>0</v>
      </c>
      <c r="AF45" s="102">
        <f t="shared" si="23"/>
        <v>0</v>
      </c>
      <c r="AG45" s="44">
        <f t="shared" si="7"/>
        <v>0</v>
      </c>
      <c r="AH45" s="44">
        <f t="shared" si="24"/>
        <v>0</v>
      </c>
      <c r="AI45" s="291">
        <f t="shared" si="8"/>
        <v>0</v>
      </c>
      <c r="AJ45" s="292">
        <f>IF(A45&gt;'Test de compensation'!$D$148,0,AF45+Z45+N45+T45)</f>
        <v>0</v>
      </c>
      <c r="AK45" s="297">
        <v>0</v>
      </c>
      <c r="AL45" s="291">
        <v>0</v>
      </c>
      <c r="AN45" s="287"/>
      <c r="AO45" s="290">
        <v>0</v>
      </c>
      <c r="AP45" s="290">
        <v>0</v>
      </c>
      <c r="AQ45" s="290">
        <v>0</v>
      </c>
      <c r="AR45" s="290">
        <v>0</v>
      </c>
      <c r="AS45" s="295">
        <f t="shared" si="9"/>
        <v>0</v>
      </c>
      <c r="AT45" s="296">
        <f>IF(ROUND(AT44,0)&gt;0,AT44-PMT('Test de compensation'!$D$155,'Test de compensation'!$D$148,-'Test de compensation'!$D$130)+AU44,0)</f>
        <v>0</v>
      </c>
      <c r="AU45" s="296">
        <f>AT45*'Test de compensation'!$D$155</f>
        <v>0</v>
      </c>
      <c r="AV45" s="291"/>
      <c r="AW45" s="291"/>
      <c r="AX45" s="44"/>
    </row>
    <row r="46" spans="1:50" ht="12.75" customHeight="1" x14ac:dyDescent="0.2">
      <c r="A46" s="7">
        <v>40</v>
      </c>
      <c r="B46" s="299">
        <f t="shared" si="10"/>
        <v>0.02</v>
      </c>
      <c r="C46" s="286">
        <f>IF(A46&gt;'Test de compensation'!$D$148,0,C45+(C45*B45))</f>
        <v>0</v>
      </c>
      <c r="D46" s="44">
        <f>IF(A46&gt;'Test de compensation'!$D$93,0,'Calculs détaillés'!D45)</f>
        <v>0</v>
      </c>
      <c r="E46" s="44">
        <f t="shared" si="11"/>
        <v>0</v>
      </c>
      <c r="F46" s="44">
        <v>0</v>
      </c>
      <c r="G46" s="44">
        <v>0</v>
      </c>
      <c r="H46" s="44">
        <f>IF(A46&gt;'Test de compensation'!$D$148,0,H45+H45*B45)</f>
        <v>0</v>
      </c>
      <c r="I46" s="44">
        <v>0</v>
      </c>
      <c r="J46" s="287">
        <f t="shared" si="0"/>
        <v>0</v>
      </c>
      <c r="K46" s="1">
        <f t="shared" si="1"/>
        <v>40</v>
      </c>
      <c r="L46" s="110">
        <f t="shared" si="12"/>
        <v>0</v>
      </c>
      <c r="M46" s="44">
        <f>IF(A46&gt;'Test de compensation'!$H$135,0,'Calculs détaillés'!M45)</f>
        <v>0</v>
      </c>
      <c r="N46" s="102">
        <f t="shared" si="13"/>
        <v>0</v>
      </c>
      <c r="O46" s="44">
        <f t="shared" si="2"/>
        <v>0</v>
      </c>
      <c r="P46" s="290">
        <f t="shared" si="14"/>
        <v>0</v>
      </c>
      <c r="Q46" s="1">
        <f t="shared" si="3"/>
        <v>40</v>
      </c>
      <c r="R46" s="110">
        <f t="shared" si="15"/>
        <v>0</v>
      </c>
      <c r="S46" s="44">
        <f>IF(Q46&gt;'Test de compensation'!$H$136,0,'Calculs détaillés'!S45)</f>
        <v>0</v>
      </c>
      <c r="T46" s="102">
        <f t="shared" si="16"/>
        <v>0</v>
      </c>
      <c r="U46" s="44">
        <f t="shared" si="17"/>
        <v>0</v>
      </c>
      <c r="V46" s="290">
        <f t="shared" si="18"/>
        <v>0</v>
      </c>
      <c r="W46" s="1">
        <f t="shared" si="4"/>
        <v>40</v>
      </c>
      <c r="X46" s="110">
        <f t="shared" si="19"/>
        <v>0</v>
      </c>
      <c r="Y46" s="44">
        <f>IF(W46&gt;'Test de compensation'!$H$137,0,'Calculs détaillés'!Y45)</f>
        <v>0</v>
      </c>
      <c r="Z46" s="102">
        <f t="shared" si="20"/>
        <v>0</v>
      </c>
      <c r="AA46" s="44">
        <f t="shared" si="5"/>
        <v>0</v>
      </c>
      <c r="AB46" s="290">
        <f t="shared" si="21"/>
        <v>0</v>
      </c>
      <c r="AC46" s="1">
        <f t="shared" si="6"/>
        <v>40</v>
      </c>
      <c r="AD46" s="110">
        <f t="shared" si="22"/>
        <v>0</v>
      </c>
      <c r="AE46" s="44">
        <f>IF(AC46&gt;'Test de compensation'!$H$138,0,'Calculs détaillés'!AE45)</f>
        <v>0</v>
      </c>
      <c r="AF46" s="102">
        <f t="shared" si="23"/>
        <v>0</v>
      </c>
      <c r="AG46" s="44">
        <f t="shared" si="7"/>
        <v>0</v>
      </c>
      <c r="AH46" s="44">
        <f t="shared" si="24"/>
        <v>0</v>
      </c>
      <c r="AI46" s="291">
        <f t="shared" si="8"/>
        <v>0</v>
      </c>
      <c r="AJ46" s="292">
        <f>IF(A46&gt;'Test de compensation'!$D$148,0,AF46+Z46+N46+T46)</f>
        <v>0</v>
      </c>
      <c r="AK46" s="297">
        <v>0</v>
      </c>
      <c r="AL46" s="300">
        <v>0</v>
      </c>
      <c r="AM46" s="301"/>
      <c r="AN46" s="302"/>
      <c r="AO46" s="290">
        <v>0</v>
      </c>
      <c r="AP46" s="290">
        <v>0</v>
      </c>
      <c r="AQ46" s="290">
        <v>0</v>
      </c>
      <c r="AR46" s="290">
        <v>0</v>
      </c>
      <c r="AS46" s="295">
        <f t="shared" si="9"/>
        <v>0</v>
      </c>
      <c r="AT46" s="296">
        <f>IF(ROUND(AT45,0)&gt;0,AT45-PMT('Test de compensation'!$D$155,'Test de compensation'!$D$148,-'Test de compensation'!$D$130)+AU45,0)</f>
        <v>0</v>
      </c>
      <c r="AU46" s="296">
        <f>AT46*'Test de compensation'!$D$155</f>
        <v>0</v>
      </c>
      <c r="AV46" s="301"/>
      <c r="AW46" s="301"/>
      <c r="AX46" s="44"/>
    </row>
    <row r="47" spans="1:50" ht="12.75" customHeight="1" thickBot="1" x14ac:dyDescent="0.25">
      <c r="A47" s="303" t="s">
        <v>319</v>
      </c>
      <c r="B47" s="303"/>
      <c r="C47" s="304">
        <f t="shared" ref="C47:J47" si="25">SUM(C7:C46)</f>
        <v>0</v>
      </c>
      <c r="D47" s="305">
        <f t="shared" si="25"/>
        <v>0</v>
      </c>
      <c r="E47" s="305">
        <f t="shared" si="25"/>
        <v>0</v>
      </c>
      <c r="F47" s="305">
        <f t="shared" si="25"/>
        <v>0</v>
      </c>
      <c r="G47" s="305">
        <f t="shared" si="25"/>
        <v>0</v>
      </c>
      <c r="H47" s="305">
        <f t="shared" si="25"/>
        <v>0</v>
      </c>
      <c r="I47" s="305">
        <f t="shared" si="25"/>
        <v>0</v>
      </c>
      <c r="J47" s="306">
        <f t="shared" si="25"/>
        <v>0</v>
      </c>
      <c r="K47" s="307"/>
      <c r="L47" s="303"/>
      <c r="M47" s="305">
        <f>SUM(M7:M46)</f>
        <v>0</v>
      </c>
      <c r="N47" s="303">
        <f>SUM(N7:N46)</f>
        <v>0</v>
      </c>
      <c r="O47" s="305">
        <f t="shared" si="2"/>
        <v>0</v>
      </c>
      <c r="P47" s="308" t="s">
        <v>4</v>
      </c>
      <c r="Q47" s="305"/>
      <c r="R47" s="305"/>
      <c r="S47" s="305">
        <f>SUM(S7:S46)</f>
        <v>0</v>
      </c>
      <c r="T47" s="303">
        <f>SUM(T7:T46)</f>
        <v>0</v>
      </c>
      <c r="U47" s="305">
        <f>SUM(U7:U46)</f>
        <v>0</v>
      </c>
      <c r="V47" s="308" t="s">
        <v>4</v>
      </c>
      <c r="W47" s="305"/>
      <c r="X47" s="305"/>
      <c r="Y47" s="305">
        <f>SUM(Y7:Y46)</f>
        <v>0</v>
      </c>
      <c r="Z47" s="303">
        <f>SUM(Z7:Z46)</f>
        <v>0</v>
      </c>
      <c r="AA47" s="305">
        <f>SUM(AA7:AA46)</f>
        <v>0</v>
      </c>
      <c r="AB47" s="308" t="s">
        <v>4</v>
      </c>
      <c r="AC47" s="309" t="s">
        <v>4</v>
      </c>
      <c r="AD47" s="305"/>
      <c r="AE47" s="310">
        <f t="shared" ref="AE47:AL47" si="26">SUM(AE7:AE46)</f>
        <v>0</v>
      </c>
      <c r="AF47" s="311">
        <f t="shared" si="26"/>
        <v>0</v>
      </c>
      <c r="AG47" s="310">
        <f t="shared" si="26"/>
        <v>0</v>
      </c>
      <c r="AH47" s="308">
        <f t="shared" si="26"/>
        <v>0</v>
      </c>
      <c r="AI47" s="312">
        <f t="shared" si="26"/>
        <v>0</v>
      </c>
      <c r="AJ47" s="388">
        <f>SUM(AJ7:AJ46)</f>
        <v>0</v>
      </c>
      <c r="AK47" s="313">
        <f t="shared" si="26"/>
        <v>0</v>
      </c>
      <c r="AL47" s="302">
        <f t="shared" si="26"/>
        <v>0</v>
      </c>
      <c r="AM47" s="302">
        <f>AI48+AK47+AL47</f>
        <v>0</v>
      </c>
      <c r="AN47" s="302">
        <f>AM47-J47</f>
        <v>0</v>
      </c>
      <c r="AO47" s="314">
        <f>'Test de compensation'!C183</f>
        <v>0</v>
      </c>
      <c r="AP47" s="315">
        <f>'Test de compensation'!C186</f>
        <v>0</v>
      </c>
      <c r="AQ47" s="315">
        <f>SUM(AQ7:AQ46)</f>
        <v>0</v>
      </c>
      <c r="AR47" s="315">
        <f>SUM(AR7:AR46)</f>
        <v>0</v>
      </c>
      <c r="AS47" s="315">
        <f t="shared" si="9"/>
        <v>0</v>
      </c>
      <c r="AT47" s="302"/>
      <c r="AU47" s="315">
        <f>SUM(AU7:AU46)</f>
        <v>0</v>
      </c>
      <c r="AV47" s="316">
        <f>AN47+AU47</f>
        <v>0</v>
      </c>
      <c r="AW47" s="302">
        <f>AV47-AS47</f>
        <v>0</v>
      </c>
      <c r="AX47" s="1"/>
    </row>
    <row r="48" spans="1:50" ht="12.75" customHeight="1" thickBot="1" x14ac:dyDescent="0.25">
      <c r="A48" s="44" t="s">
        <v>4</v>
      </c>
      <c r="B48" s="44"/>
      <c r="C48" s="44"/>
      <c r="D48" s="44"/>
      <c r="E48" s="44"/>
      <c r="F48" s="44"/>
      <c r="G48" s="44"/>
      <c r="H48" s="44"/>
      <c r="I48" s="44"/>
      <c r="J48" s="102" t="s">
        <v>4</v>
      </c>
      <c r="K48" s="311"/>
      <c r="L48" s="311"/>
      <c r="M48" s="44"/>
      <c r="N48" s="44"/>
      <c r="O48" s="44"/>
      <c r="P48" s="44"/>
      <c r="Q48" s="44"/>
      <c r="R48" s="44"/>
      <c r="S48" s="44"/>
      <c r="T48" s="44"/>
      <c r="U48" s="44"/>
      <c r="V48" s="44"/>
      <c r="W48" s="44"/>
      <c r="X48" s="44"/>
      <c r="Y48" s="44"/>
      <c r="Z48" s="44"/>
      <c r="AA48" s="44"/>
      <c r="AB48" s="44"/>
      <c r="AC48" s="1" t="s">
        <v>4</v>
      </c>
      <c r="AD48" s="44"/>
      <c r="AE48" s="424" t="s">
        <v>320</v>
      </c>
      <c r="AF48" s="424"/>
      <c r="AG48" s="424"/>
      <c r="AH48" s="424"/>
      <c r="AI48" s="315">
        <f>AI47-'Test de compensation'!D139</f>
        <v>0</v>
      </c>
      <c r="AJ48" s="320" t="s">
        <v>4</v>
      </c>
      <c r="AK48" s="102"/>
      <c r="AL48" s="102"/>
      <c r="AM48" s="317" t="s">
        <v>4</v>
      </c>
      <c r="AN48" s="318"/>
      <c r="AO48" s="425" t="s">
        <v>321</v>
      </c>
      <c r="AP48" s="425"/>
      <c r="AQ48" s="425"/>
      <c r="AR48" s="425"/>
      <c r="AS48" s="319">
        <f>AS47/AE3*0.1</f>
        <v>0</v>
      </c>
      <c r="AT48" s="101"/>
      <c r="AU48" s="44"/>
      <c r="AV48" s="44" t="s">
        <v>4</v>
      </c>
      <c r="AW48" s="44" t="s">
        <v>4</v>
      </c>
    </row>
    <row r="49" spans="1:49" ht="12.75" customHeight="1" x14ac:dyDescent="0.2">
      <c r="A49" s="102" t="s">
        <v>322</v>
      </c>
      <c r="B49" s="44"/>
      <c r="C49" s="44"/>
      <c r="D49" s="44"/>
      <c r="E49" s="44"/>
      <c r="F49" s="44"/>
      <c r="G49" s="44"/>
      <c r="H49" s="44"/>
      <c r="I49" s="44"/>
      <c r="J49" s="426" t="s">
        <v>4</v>
      </c>
      <c r="K49" s="426"/>
      <c r="L49" s="426"/>
      <c r="M49" s="426"/>
      <c r="N49" s="44"/>
      <c r="O49" s="44"/>
      <c r="P49" s="44"/>
      <c r="Q49" s="44"/>
      <c r="R49" s="44"/>
      <c r="S49" s="44"/>
      <c r="T49" s="44"/>
      <c r="U49" s="44"/>
      <c r="V49" s="44"/>
      <c r="W49" s="44"/>
      <c r="X49" s="44"/>
      <c r="Y49" s="44"/>
      <c r="Z49" s="44"/>
      <c r="AA49" s="44"/>
      <c r="AB49" s="44" t="s">
        <v>4</v>
      </c>
      <c r="AC49" s="1" t="s">
        <v>4</v>
      </c>
      <c r="AD49" s="44"/>
      <c r="AE49" s="44"/>
      <c r="AF49" s="44"/>
      <c r="AG49" s="44"/>
      <c r="AH49" s="44" t="s">
        <v>4</v>
      </c>
      <c r="AI49" s="102"/>
      <c r="AJ49" s="44" t="s">
        <v>4</v>
      </c>
      <c r="AK49" s="1"/>
      <c r="AL49" s="1"/>
      <c r="AM49" s="1"/>
      <c r="AN49" s="1"/>
      <c r="AO49" s="1"/>
      <c r="AP49" s="1"/>
      <c r="AQ49" s="1"/>
      <c r="AR49" s="1"/>
      <c r="AS49" s="44" t="s">
        <v>4</v>
      </c>
      <c r="AT49" s="44"/>
      <c r="AV49" s="88" t="s">
        <v>4</v>
      </c>
      <c r="AW49" s="241" t="s">
        <v>4</v>
      </c>
    </row>
    <row r="50" spans="1:49" ht="12.75" customHeight="1" thickBot="1" x14ac:dyDescent="0.25">
      <c r="A50" s="102" t="s">
        <v>4</v>
      </c>
      <c r="B50" s="290"/>
      <c r="C50" s="321" t="s">
        <v>323</v>
      </c>
      <c r="D50" s="322"/>
      <c r="E50" s="322"/>
      <c r="F50" s="322"/>
      <c r="G50" s="322"/>
      <c r="H50" s="322"/>
      <c r="I50" s="322"/>
      <c r="J50" s="101"/>
      <c r="K50" s="101"/>
      <c r="L50" s="323"/>
      <c r="M50" s="324" t="s">
        <v>324</v>
      </c>
      <c r="N50" s="322"/>
      <c r="O50" s="322"/>
      <c r="P50" s="322"/>
      <c r="Q50" s="322"/>
      <c r="R50" s="322"/>
      <c r="S50" s="322"/>
      <c r="T50" s="322"/>
      <c r="U50" s="322"/>
      <c r="V50" s="322"/>
      <c r="W50" s="322"/>
      <c r="X50" s="322"/>
      <c r="Y50" s="322"/>
      <c r="Z50" s="322"/>
      <c r="AA50" s="322"/>
      <c r="AB50" s="322"/>
      <c r="AC50" s="325" t="s">
        <v>4</v>
      </c>
      <c r="AD50" s="322"/>
      <c r="AE50" s="322"/>
      <c r="AF50" s="322"/>
      <c r="AG50" s="322"/>
      <c r="AH50" s="322"/>
      <c r="AI50" s="321"/>
      <c r="AJ50" s="322"/>
      <c r="AK50" s="325"/>
      <c r="AL50" s="325"/>
      <c r="AM50" s="1"/>
      <c r="AN50" s="326"/>
      <c r="AO50" s="89" t="s">
        <v>325</v>
      </c>
      <c r="AP50" s="325"/>
      <c r="AQ50" s="325"/>
      <c r="AR50" s="325"/>
      <c r="AS50" s="290"/>
      <c r="AT50" s="44"/>
      <c r="AU50" s="89" t="s">
        <v>326</v>
      </c>
      <c r="AV50" s="327"/>
      <c r="AW50" s="328"/>
    </row>
    <row r="51" spans="1:49" ht="12.75" customHeight="1" x14ac:dyDescent="0.2">
      <c r="A51" s="329" t="s">
        <v>4</v>
      </c>
      <c r="B51" s="329"/>
      <c r="C51" s="329" t="s">
        <v>327</v>
      </c>
      <c r="D51" s="329" t="s">
        <v>4</v>
      </c>
      <c r="E51" s="329"/>
      <c r="F51" s="329"/>
      <c r="G51" s="329" t="s">
        <v>4</v>
      </c>
      <c r="H51" s="330"/>
      <c r="I51" s="331"/>
      <c r="J51" s="332" t="s">
        <v>327</v>
      </c>
      <c r="K51" s="332"/>
      <c r="L51" s="333"/>
      <c r="M51" s="334" t="s">
        <v>327</v>
      </c>
      <c r="N51" s="329"/>
      <c r="O51" s="329"/>
      <c r="P51" s="329"/>
      <c r="Q51" s="329"/>
      <c r="R51" s="329"/>
      <c r="S51" s="329"/>
      <c r="T51" s="329" t="s">
        <v>327</v>
      </c>
      <c r="U51" s="329"/>
      <c r="V51" s="329"/>
      <c r="W51" s="329"/>
      <c r="X51" s="329"/>
      <c r="Y51" s="329"/>
      <c r="Z51" s="329" t="s">
        <v>327</v>
      </c>
      <c r="AA51" s="329"/>
      <c r="AB51" s="329" t="s">
        <v>4</v>
      </c>
      <c r="AC51" s="329"/>
      <c r="AD51" s="329"/>
      <c r="AE51" s="329"/>
      <c r="AF51" s="329"/>
      <c r="AG51" s="329"/>
      <c r="AH51" s="329"/>
      <c r="AI51" s="329" t="s">
        <v>328</v>
      </c>
      <c r="AJ51" s="329"/>
      <c r="AK51" s="139"/>
      <c r="AL51" s="335"/>
      <c r="AM51" s="139" t="s">
        <v>327</v>
      </c>
      <c r="AN51" s="139"/>
      <c r="AO51" s="139" t="s">
        <v>327</v>
      </c>
      <c r="AP51" s="139"/>
      <c r="AQ51" s="139"/>
      <c r="AR51" s="139"/>
      <c r="AS51" s="336"/>
      <c r="AT51" s="329"/>
      <c r="AU51" s="139" t="s">
        <v>327</v>
      </c>
      <c r="AV51" s="139" t="s">
        <v>4</v>
      </c>
      <c r="AW51" s="330"/>
    </row>
    <row r="52" spans="1:49" ht="57" customHeight="1" x14ac:dyDescent="0.2">
      <c r="A52" s="337" t="s">
        <v>4</v>
      </c>
      <c r="B52" s="337"/>
      <c r="C52" s="338" t="s">
        <v>329</v>
      </c>
      <c r="D52" s="338" t="s">
        <v>330</v>
      </c>
      <c r="E52" s="338" t="s">
        <v>331</v>
      </c>
      <c r="F52" s="338" t="s">
        <v>332</v>
      </c>
      <c r="G52" s="338" t="s">
        <v>283</v>
      </c>
      <c r="H52" s="339" t="s">
        <v>333</v>
      </c>
      <c r="I52" s="340" t="s">
        <v>143</v>
      </c>
      <c r="J52" s="341" t="s">
        <v>230</v>
      </c>
      <c r="K52" s="342"/>
      <c r="L52" s="343"/>
      <c r="M52" s="44"/>
      <c r="N52" s="344" t="s">
        <v>334</v>
      </c>
      <c r="O52" s="44"/>
      <c r="P52" s="44"/>
      <c r="Q52" s="44"/>
      <c r="R52" s="44"/>
      <c r="S52" s="44"/>
      <c r="T52" s="344" t="s">
        <v>334</v>
      </c>
      <c r="U52" s="44"/>
      <c r="V52" s="44"/>
      <c r="W52" s="44"/>
      <c r="X52" s="44"/>
      <c r="Y52" s="44"/>
      <c r="Z52" s="344" t="s">
        <v>334</v>
      </c>
      <c r="AA52" s="44"/>
      <c r="AB52" s="44"/>
      <c r="AC52" s="44"/>
      <c r="AD52" s="44"/>
      <c r="AE52" s="44"/>
      <c r="AF52" s="344" t="s">
        <v>334</v>
      </c>
      <c r="AG52" s="44"/>
      <c r="AH52" s="44"/>
      <c r="AI52" s="427" t="s">
        <v>443</v>
      </c>
      <c r="AJ52" s="427"/>
      <c r="AK52" s="345" t="s">
        <v>335</v>
      </c>
      <c r="AL52" s="346" t="s">
        <v>336</v>
      </c>
      <c r="AM52" s="284" t="s">
        <v>214</v>
      </c>
      <c r="AN52" s="267" t="s">
        <v>313</v>
      </c>
      <c r="AO52" s="345" t="s">
        <v>337</v>
      </c>
      <c r="AP52" s="345" t="s">
        <v>246</v>
      </c>
      <c r="AQ52" s="345" t="s">
        <v>338</v>
      </c>
      <c r="AR52" s="345" t="s">
        <v>339</v>
      </c>
      <c r="AS52" s="347" t="s">
        <v>340</v>
      </c>
      <c r="AT52" s="284"/>
      <c r="AU52" s="284" t="s">
        <v>234</v>
      </c>
      <c r="AV52" s="267" t="s">
        <v>236</v>
      </c>
      <c r="AW52" s="348" t="s">
        <v>341</v>
      </c>
    </row>
    <row r="53" spans="1:49" ht="12.75" customHeight="1" x14ac:dyDescent="0.2">
      <c r="A53" s="349" t="s">
        <v>4</v>
      </c>
      <c r="B53" s="349"/>
      <c r="C53" s="350">
        <f>NPV($J$2,C7:C46)</f>
        <v>0</v>
      </c>
      <c r="D53" s="350">
        <f>NPV(J2,D7:D46)</f>
        <v>0</v>
      </c>
      <c r="E53" s="350">
        <f>NPV(J2,E7:E46)</f>
        <v>0</v>
      </c>
      <c r="F53" s="350">
        <f>F47</f>
        <v>0</v>
      </c>
      <c r="G53" s="350">
        <f>G47</f>
        <v>0</v>
      </c>
      <c r="H53" s="350">
        <f>NPV($J$2,H7:H46)</f>
        <v>0</v>
      </c>
      <c r="I53" s="350">
        <f>I47</f>
        <v>0</v>
      </c>
      <c r="J53" s="351">
        <f>C53+D53+E53+F53+G53+H53+I53</f>
        <v>0</v>
      </c>
      <c r="K53" s="352"/>
      <c r="L53" s="321"/>
      <c r="M53" s="353" t="s">
        <v>4</v>
      </c>
      <c r="N53" s="350">
        <f>NPV($J$2,N7:N46)</f>
        <v>0</v>
      </c>
      <c r="O53" s="354" t="s">
        <v>4</v>
      </c>
      <c r="P53" s="355"/>
      <c r="Q53" s="353"/>
      <c r="R53" s="353"/>
      <c r="S53" s="353" t="s">
        <v>4</v>
      </c>
      <c r="T53" s="350">
        <f>NPV($J$2,T7:T46)</f>
        <v>0</v>
      </c>
      <c r="U53" s="353"/>
      <c r="V53" s="355"/>
      <c r="W53" s="353"/>
      <c r="X53" s="353"/>
      <c r="Y53" s="353" t="s">
        <v>4</v>
      </c>
      <c r="Z53" s="350">
        <f>NPV($J$2,Z7:Z46)</f>
        <v>0</v>
      </c>
      <c r="AA53" s="353"/>
      <c r="AB53" s="353" t="s">
        <v>4</v>
      </c>
      <c r="AC53" s="353"/>
      <c r="AD53" s="356"/>
      <c r="AE53" s="353" t="s">
        <v>4</v>
      </c>
      <c r="AF53" s="350">
        <f>NPV($J$2,AF7:AF46)</f>
        <v>0</v>
      </c>
      <c r="AG53" s="353"/>
      <c r="AH53" s="353" t="s">
        <v>4</v>
      </c>
      <c r="AI53" s="315"/>
      <c r="AJ53" s="390">
        <f>NPV($J$2,AJ7:AJ46)</f>
        <v>0</v>
      </c>
      <c r="AK53" s="357">
        <f>AK47</f>
        <v>0</v>
      </c>
      <c r="AL53" s="358">
        <f>AL47</f>
        <v>0</v>
      </c>
      <c r="AM53" s="391">
        <f>AL53+AJ53+AK53</f>
        <v>0</v>
      </c>
      <c r="AN53" s="359">
        <f>AM53-J53</f>
        <v>0</v>
      </c>
      <c r="AO53" s="358">
        <f>AO47</f>
        <v>0</v>
      </c>
      <c r="AP53" s="358">
        <f>AP47</f>
        <v>0</v>
      </c>
      <c r="AQ53" s="350">
        <f>NPV($J$2,AQ7:AQ46)</f>
        <v>0</v>
      </c>
      <c r="AR53" s="350">
        <f>NPV($J$2,AR7:AR46)</f>
        <v>0</v>
      </c>
      <c r="AS53" s="351">
        <f>AO53+AP53+AQ53+AR53</f>
        <v>0</v>
      </c>
      <c r="AT53" s="351"/>
      <c r="AU53" s="350">
        <f>NPV($J$2,AU7:AU46)</f>
        <v>0</v>
      </c>
      <c r="AV53" s="360">
        <f>AN53+AU53</f>
        <v>0</v>
      </c>
      <c r="AW53" s="361">
        <f>AV53-AS53</f>
        <v>0</v>
      </c>
    </row>
    <row r="54" spans="1:49" ht="12.75" customHeight="1" x14ac:dyDescent="0.2">
      <c r="A54" s="428" t="s">
        <v>4</v>
      </c>
      <c r="B54" s="428"/>
      <c r="C54" s="428"/>
      <c r="D54" s="428"/>
      <c r="E54" s="102"/>
      <c r="F54" s="102"/>
      <c r="G54" s="102"/>
      <c r="H54" s="102"/>
      <c r="I54" s="102"/>
      <c r="J54" s="102" t="s">
        <v>4</v>
      </c>
      <c r="K54" s="102"/>
      <c r="L54" s="102"/>
      <c r="M54" s="320" t="s">
        <v>4</v>
      </c>
      <c r="N54" s="320"/>
      <c r="O54" s="320"/>
      <c r="P54" s="320"/>
      <c r="Q54" s="320"/>
      <c r="R54" s="320"/>
      <c r="S54" s="320" t="s">
        <v>4</v>
      </c>
      <c r="T54" s="320"/>
      <c r="U54" s="320"/>
      <c r="V54" s="320"/>
      <c r="W54" s="320"/>
      <c r="X54" s="320"/>
      <c r="Y54" s="320" t="s">
        <v>4</v>
      </c>
      <c r="Z54" s="320"/>
      <c r="AA54" s="320"/>
      <c r="AB54" s="320" t="s">
        <v>4</v>
      </c>
      <c r="AC54" s="320"/>
      <c r="AD54" s="320"/>
      <c r="AE54" s="320" t="s">
        <v>4</v>
      </c>
      <c r="AF54" s="320"/>
      <c r="AG54" s="320"/>
      <c r="AH54" s="320" t="s">
        <v>4</v>
      </c>
      <c r="AI54" s="362" t="s">
        <v>4</v>
      </c>
      <c r="AJ54" s="362" t="s">
        <v>4</v>
      </c>
      <c r="AK54" s="363"/>
      <c r="AL54" s="364"/>
      <c r="AM54" s="364" t="s">
        <v>4</v>
      </c>
      <c r="AN54" s="364" t="s">
        <v>4</v>
      </c>
      <c r="AO54" s="429" t="s">
        <v>342</v>
      </c>
      <c r="AP54" s="429"/>
      <c r="AQ54" s="429"/>
      <c r="AR54" s="429"/>
      <c r="AS54" s="365">
        <f>AS53/'Calculs détaillés'!S3*0.1</f>
        <v>0</v>
      </c>
      <c r="AT54" s="365"/>
      <c r="AU54" s="44"/>
      <c r="AV54" s="364" t="s">
        <v>4</v>
      </c>
      <c r="AW54" s="364" t="s">
        <v>4</v>
      </c>
    </row>
    <row r="56" spans="1:49" ht="15" customHeight="1" x14ac:dyDescent="0.25">
      <c r="A56" s="366" t="s">
        <v>4</v>
      </c>
      <c r="B56" t="s">
        <v>4</v>
      </c>
      <c r="H56" s="366" t="s">
        <v>4</v>
      </c>
      <c r="I56" s="366"/>
    </row>
    <row r="57" spans="1:49" ht="45" customHeight="1" x14ac:dyDescent="0.2">
      <c r="A57" s="422" t="s">
        <v>4</v>
      </c>
      <c r="B57" s="422"/>
      <c r="C57" s="422"/>
      <c r="D57" s="422"/>
      <c r="E57" s="422"/>
      <c r="H57" s="422" t="s">
        <v>4</v>
      </c>
      <c r="I57" s="422"/>
      <c r="J57" s="422"/>
      <c r="K57" s="422"/>
      <c r="L57" s="422"/>
      <c r="M57" s="422"/>
      <c r="N57" s="367"/>
      <c r="O57" s="367"/>
      <c r="P57" s="367"/>
      <c r="Q57" s="367"/>
      <c r="R57" s="367"/>
    </row>
    <row r="58" spans="1:49" ht="12.75" customHeight="1" x14ac:dyDescent="0.2">
      <c r="A58" t="s">
        <v>4</v>
      </c>
      <c r="E58" s="368" t="s">
        <v>4</v>
      </c>
      <c r="H58" s="368" t="s">
        <v>4</v>
      </c>
      <c r="I58" s="368"/>
      <c r="N58" s="369"/>
      <c r="O58" s="369"/>
      <c r="P58" s="369"/>
      <c r="Q58" s="369"/>
      <c r="R58" s="369"/>
      <c r="S58" s="368"/>
      <c r="T58" s="368"/>
      <c r="U58" s="368"/>
      <c r="V58" s="368"/>
      <c r="W58" s="368"/>
      <c r="X58" s="368"/>
      <c r="Y58" s="368"/>
      <c r="Z58" s="368"/>
      <c r="AA58" s="368"/>
      <c r="AB58" s="368"/>
      <c r="AC58" s="368"/>
      <c r="AD58" s="368"/>
      <c r="AE58" s="368"/>
      <c r="AF58" s="368"/>
      <c r="AG58" s="368"/>
      <c r="AH58" s="368"/>
      <c r="AI58" s="368"/>
      <c r="AJ58" s="368"/>
    </row>
    <row r="59" spans="1:49" ht="12.75" customHeight="1" x14ac:dyDescent="0.2">
      <c r="A59" t="s">
        <v>4</v>
      </c>
      <c r="E59" s="370" t="s">
        <v>4</v>
      </c>
      <c r="H59" s="368" t="s">
        <v>4</v>
      </c>
      <c r="I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row>
    <row r="60" spans="1:49" ht="12.75" customHeight="1" x14ac:dyDescent="0.2">
      <c r="A60" s="9" t="s">
        <v>4</v>
      </c>
      <c r="E60" s="369" t="s">
        <v>4</v>
      </c>
      <c r="H60" s="368" t="s">
        <v>4</v>
      </c>
      <c r="I60" s="368"/>
      <c r="N60" s="371"/>
      <c r="O60" s="371"/>
      <c r="P60" s="371"/>
      <c r="Q60" s="371"/>
      <c r="R60" s="371"/>
      <c r="S60" s="368"/>
      <c r="T60" s="368"/>
      <c r="U60" s="368"/>
      <c r="V60" s="368"/>
      <c r="W60" s="368"/>
      <c r="X60" s="368"/>
      <c r="Y60" s="368"/>
      <c r="Z60" s="368"/>
      <c r="AA60" s="368"/>
      <c r="AB60" s="368"/>
      <c r="AC60" s="368"/>
      <c r="AD60" s="368"/>
      <c r="AE60" s="368"/>
      <c r="AF60" s="368"/>
      <c r="AG60" s="368"/>
      <c r="AH60" s="368"/>
      <c r="AI60" s="368"/>
      <c r="AJ60" s="368"/>
    </row>
    <row r="61" spans="1:49" ht="12.75" customHeight="1" x14ac:dyDescent="0.2">
      <c r="A61" t="s">
        <v>4</v>
      </c>
      <c r="E61" s="371" t="s">
        <v>4</v>
      </c>
      <c r="H61" s="368" t="s">
        <v>4</v>
      </c>
      <c r="I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row>
    <row r="62" spans="1:49" ht="12.75" customHeight="1" x14ac:dyDescent="0.2">
      <c r="A62" t="s">
        <v>4</v>
      </c>
      <c r="E62" s="368" t="s">
        <v>4</v>
      </c>
      <c r="H62" s="368" t="s">
        <v>4</v>
      </c>
      <c r="I62" s="368"/>
      <c r="N62" s="372"/>
      <c r="O62" s="372"/>
      <c r="P62" s="372"/>
      <c r="Q62" s="372"/>
      <c r="R62" s="372"/>
      <c r="S62" s="368"/>
      <c r="T62" s="368"/>
      <c r="U62" s="368"/>
      <c r="V62" s="368"/>
      <c r="W62" s="368"/>
      <c r="X62" s="368"/>
      <c r="Y62" s="368"/>
      <c r="Z62" s="368"/>
      <c r="AA62" s="368"/>
      <c r="AB62" s="368"/>
      <c r="AC62" s="368"/>
      <c r="AD62" s="368"/>
      <c r="AE62" s="368"/>
      <c r="AF62" s="368"/>
      <c r="AG62" s="368"/>
      <c r="AH62" s="368"/>
      <c r="AI62" s="368"/>
      <c r="AJ62" s="368"/>
    </row>
    <row r="63" spans="1:49" ht="12.75" customHeight="1" x14ac:dyDescent="0.2">
      <c r="A63" t="s">
        <v>4</v>
      </c>
      <c r="D63" s="372" t="s">
        <v>4</v>
      </c>
      <c r="E63" s="373" t="s">
        <v>4</v>
      </c>
      <c r="H63" s="368" t="s">
        <v>4</v>
      </c>
      <c r="I63" s="368"/>
      <c r="N63" s="369"/>
      <c r="O63" s="369"/>
      <c r="P63" s="369"/>
      <c r="Q63" s="369"/>
      <c r="R63" s="369"/>
      <c r="S63" s="368"/>
      <c r="T63" s="368"/>
      <c r="U63" s="368"/>
      <c r="V63" s="368"/>
      <c r="W63" s="368"/>
      <c r="X63" s="368"/>
      <c r="Y63" s="368"/>
      <c r="Z63" s="368"/>
      <c r="AA63" s="368"/>
      <c r="AB63" s="368"/>
      <c r="AC63" s="368"/>
      <c r="AD63" s="368"/>
      <c r="AE63" s="368"/>
      <c r="AF63" s="368"/>
      <c r="AG63" s="368"/>
      <c r="AH63" s="368"/>
      <c r="AI63" s="368"/>
      <c r="AJ63" s="368"/>
    </row>
    <row r="64" spans="1:49" ht="12.75" customHeight="1" x14ac:dyDescent="0.2">
      <c r="A64" t="s">
        <v>4</v>
      </c>
      <c r="H64" s="368" t="s">
        <v>4</v>
      </c>
      <c r="I64" s="368"/>
      <c r="N64" s="374"/>
      <c r="O64" s="374"/>
      <c r="P64" s="374"/>
      <c r="Q64" s="374"/>
      <c r="R64" s="374"/>
      <c r="S64" s="368"/>
      <c r="T64" s="368"/>
      <c r="U64" s="368"/>
      <c r="V64" s="368"/>
      <c r="W64" s="368"/>
      <c r="X64" s="368"/>
      <c r="Y64" s="368"/>
      <c r="Z64" s="368"/>
      <c r="AA64" s="368"/>
      <c r="AB64" s="368"/>
      <c r="AC64" s="368"/>
      <c r="AD64" s="368"/>
      <c r="AE64" s="368"/>
      <c r="AF64" s="368"/>
      <c r="AG64" s="368"/>
      <c r="AH64" s="368"/>
      <c r="AI64" s="368"/>
      <c r="AJ64" s="368"/>
    </row>
    <row r="65" spans="1:36" ht="12.75" customHeight="1" x14ac:dyDescent="0.2">
      <c r="A65" s="7" t="s">
        <v>4</v>
      </c>
      <c r="B65" t="s">
        <v>4</v>
      </c>
      <c r="C65" t="s">
        <v>4</v>
      </c>
      <c r="D65" t="s">
        <v>4</v>
      </c>
      <c r="E65" t="s">
        <v>4</v>
      </c>
      <c r="H65" s="6" t="s">
        <v>4</v>
      </c>
      <c r="I65" s="6"/>
      <c r="S65" s="368"/>
      <c r="T65" s="368"/>
      <c r="U65" s="368"/>
      <c r="V65" s="368"/>
      <c r="W65" s="368"/>
      <c r="X65" s="368"/>
      <c r="Y65" s="368"/>
      <c r="Z65" s="368"/>
      <c r="AA65" s="368"/>
      <c r="AB65" s="368"/>
      <c r="AC65" s="368"/>
      <c r="AD65" s="368"/>
      <c r="AE65" s="368"/>
      <c r="AF65" s="368"/>
      <c r="AG65" s="368"/>
      <c r="AH65" s="368"/>
      <c r="AI65" s="368"/>
      <c r="AJ65" s="368"/>
    </row>
    <row r="66" spans="1:36" ht="12.75" customHeight="1" x14ac:dyDescent="0.2">
      <c r="A66" s="7" t="s">
        <v>4</v>
      </c>
      <c r="B66" s="368" t="s">
        <v>4</v>
      </c>
      <c r="C66" s="368" t="s">
        <v>4</v>
      </c>
      <c r="D66" s="368" t="s">
        <v>4</v>
      </c>
      <c r="E66" s="368" t="s">
        <v>4</v>
      </c>
      <c r="F66" s="368"/>
      <c r="G66" s="368"/>
      <c r="H66" s="6" t="s">
        <v>4</v>
      </c>
      <c r="I66" s="6"/>
      <c r="J66" s="368"/>
      <c r="K66" s="368"/>
      <c r="L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row>
    <row r="67" spans="1:36" ht="12.75" customHeight="1" x14ac:dyDescent="0.2">
      <c r="A67" s="7" t="s">
        <v>4</v>
      </c>
      <c r="B67" s="368" t="str">
        <f t="shared" ref="B67:B85" si="27">B66</f>
        <v xml:space="preserve"> </v>
      </c>
      <c r="C67" s="368" t="s">
        <v>4</v>
      </c>
      <c r="D67" s="368" t="s">
        <v>4</v>
      </c>
      <c r="E67" s="368" t="s">
        <v>4</v>
      </c>
      <c r="F67" s="368"/>
      <c r="G67" s="368"/>
      <c r="H67" s="6" t="s">
        <v>4</v>
      </c>
      <c r="I67" s="6"/>
      <c r="J67" s="368"/>
      <c r="K67" s="368"/>
      <c r="L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row>
    <row r="68" spans="1:36" ht="12.75" customHeight="1" x14ac:dyDescent="0.2">
      <c r="A68" s="7" t="s">
        <v>4</v>
      </c>
      <c r="B68" s="368" t="str">
        <f t="shared" si="27"/>
        <v xml:space="preserve"> </v>
      </c>
      <c r="C68" s="368" t="s">
        <v>4</v>
      </c>
      <c r="D68" s="368" t="s">
        <v>4</v>
      </c>
      <c r="E68" s="368" t="s">
        <v>4</v>
      </c>
      <c r="F68" s="368"/>
      <c r="G68" s="368"/>
      <c r="H68" s="6" t="s">
        <v>4</v>
      </c>
      <c r="I68" s="6"/>
      <c r="J68" s="368"/>
      <c r="K68" s="368"/>
      <c r="L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row>
    <row r="69" spans="1:36" ht="12.75" customHeight="1" x14ac:dyDescent="0.2">
      <c r="A69" s="7" t="s">
        <v>4</v>
      </c>
      <c r="B69" s="368" t="str">
        <f t="shared" si="27"/>
        <v xml:space="preserve"> </v>
      </c>
      <c r="C69" s="368" t="s">
        <v>4</v>
      </c>
      <c r="D69" s="368" t="s">
        <v>4</v>
      </c>
      <c r="E69" s="368" t="s">
        <v>4</v>
      </c>
      <c r="F69" s="368"/>
      <c r="G69" s="368"/>
      <c r="H69" s="6" t="s">
        <v>4</v>
      </c>
      <c r="I69" s="6"/>
      <c r="J69" s="368"/>
      <c r="K69" s="368"/>
      <c r="L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row>
    <row r="70" spans="1:36" ht="12.75" customHeight="1" x14ac:dyDescent="0.2">
      <c r="A70" s="7" t="s">
        <v>4</v>
      </c>
      <c r="B70" s="368" t="str">
        <f t="shared" si="27"/>
        <v xml:space="preserve"> </v>
      </c>
      <c r="C70" s="368" t="s">
        <v>4</v>
      </c>
      <c r="D70" s="368" t="s">
        <v>4</v>
      </c>
      <c r="E70" s="368" t="s">
        <v>4</v>
      </c>
      <c r="F70" s="368"/>
      <c r="G70" s="368"/>
      <c r="H70" s="6" t="s">
        <v>4</v>
      </c>
      <c r="I70" s="6"/>
      <c r="J70" s="368"/>
      <c r="K70" s="368"/>
      <c r="L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row>
    <row r="71" spans="1:36" ht="12.75" customHeight="1" x14ac:dyDescent="0.2">
      <c r="A71" s="7" t="s">
        <v>4</v>
      </c>
      <c r="B71" s="368" t="str">
        <f t="shared" si="27"/>
        <v xml:space="preserve"> </v>
      </c>
      <c r="C71" s="368" t="s">
        <v>4</v>
      </c>
      <c r="D71" s="368" t="s">
        <v>4</v>
      </c>
      <c r="E71" s="368" t="s">
        <v>4</v>
      </c>
      <c r="F71" s="368"/>
      <c r="G71" s="368"/>
      <c r="H71" s="6" t="s">
        <v>4</v>
      </c>
      <c r="I71" s="6"/>
      <c r="J71" s="368"/>
      <c r="K71" s="368"/>
      <c r="L71" s="368"/>
      <c r="N71" s="368"/>
      <c r="O71" s="368"/>
      <c r="P71" s="368"/>
      <c r="Q71" s="368"/>
      <c r="R71" s="368"/>
      <c r="S71" s="368"/>
      <c r="T71" s="368"/>
      <c r="U71" s="368"/>
      <c r="V71" s="368"/>
      <c r="W71" s="368"/>
      <c r="X71" s="368"/>
      <c r="Y71" s="368"/>
      <c r="Z71" s="368"/>
      <c r="AA71" s="368"/>
      <c r="AB71" s="368"/>
      <c r="AC71" s="368"/>
      <c r="AD71" s="368"/>
      <c r="AE71" s="368"/>
      <c r="AF71" s="368"/>
      <c r="AG71" s="368"/>
      <c r="AH71" s="368"/>
      <c r="AI71" s="368"/>
      <c r="AJ71" s="368"/>
    </row>
    <row r="72" spans="1:36" ht="12.75" customHeight="1" x14ac:dyDescent="0.2">
      <c r="A72" s="7" t="s">
        <v>4</v>
      </c>
      <c r="B72" s="368" t="str">
        <f t="shared" si="27"/>
        <v xml:space="preserve"> </v>
      </c>
      <c r="C72" s="368" t="s">
        <v>4</v>
      </c>
      <c r="D72" s="368" t="s">
        <v>4</v>
      </c>
      <c r="E72" s="368" t="s">
        <v>4</v>
      </c>
      <c r="F72" s="368"/>
      <c r="G72" s="368"/>
      <c r="H72" s="6" t="s">
        <v>4</v>
      </c>
      <c r="I72" s="6"/>
      <c r="J72" s="368"/>
      <c r="K72" s="368"/>
      <c r="L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row>
    <row r="73" spans="1:36" ht="12.75" customHeight="1" x14ac:dyDescent="0.2">
      <c r="A73" s="7" t="s">
        <v>4</v>
      </c>
      <c r="B73" s="368" t="str">
        <f t="shared" si="27"/>
        <v xml:space="preserve"> </v>
      </c>
      <c r="C73" s="368" t="s">
        <v>4</v>
      </c>
      <c r="D73" s="368" t="s">
        <v>4</v>
      </c>
      <c r="E73" s="368" t="s">
        <v>4</v>
      </c>
      <c r="F73" s="368"/>
      <c r="G73" s="368"/>
      <c r="H73" s="6" t="s">
        <v>4</v>
      </c>
      <c r="I73" s="6"/>
      <c r="J73" s="368"/>
      <c r="K73" s="368"/>
      <c r="L73" s="368"/>
      <c r="N73" s="368"/>
      <c r="O73" s="368"/>
      <c r="P73" s="368"/>
      <c r="Q73" s="368"/>
      <c r="R73" s="368"/>
      <c r="S73" s="368"/>
      <c r="T73" s="368"/>
      <c r="U73" s="368"/>
      <c r="V73" s="368"/>
      <c r="W73" s="368"/>
      <c r="X73" s="368"/>
      <c r="Y73" s="368"/>
      <c r="Z73" s="368"/>
      <c r="AA73" s="368"/>
      <c r="AB73" s="368"/>
      <c r="AC73" s="368"/>
      <c r="AD73" s="368"/>
      <c r="AE73" s="368"/>
      <c r="AF73" s="368"/>
      <c r="AG73" s="368"/>
      <c r="AH73" s="368"/>
      <c r="AI73" s="368"/>
      <c r="AJ73" s="368"/>
    </row>
    <row r="74" spans="1:36" ht="12.75" customHeight="1" x14ac:dyDescent="0.2">
      <c r="A74" s="7" t="s">
        <v>4</v>
      </c>
      <c r="B74" s="368" t="str">
        <f t="shared" si="27"/>
        <v xml:space="preserve"> </v>
      </c>
      <c r="C74" s="368" t="s">
        <v>4</v>
      </c>
      <c r="D74" s="368" t="s">
        <v>4</v>
      </c>
      <c r="E74" s="368" t="s">
        <v>4</v>
      </c>
      <c r="F74" s="368"/>
      <c r="G74" s="368"/>
      <c r="H74" s="6" t="s">
        <v>4</v>
      </c>
      <c r="I74" s="6"/>
      <c r="J74" s="368"/>
      <c r="K74" s="368"/>
      <c r="L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row>
    <row r="75" spans="1:36" ht="12.75" customHeight="1" x14ac:dyDescent="0.2">
      <c r="A75" s="7" t="s">
        <v>4</v>
      </c>
      <c r="B75" s="368" t="str">
        <f t="shared" si="27"/>
        <v xml:space="preserve"> </v>
      </c>
      <c r="C75" s="368" t="s">
        <v>4</v>
      </c>
      <c r="D75" s="368" t="s">
        <v>4</v>
      </c>
      <c r="E75" s="368" t="s">
        <v>4</v>
      </c>
      <c r="F75" s="368"/>
      <c r="G75" s="368"/>
      <c r="H75" s="6" t="s">
        <v>4</v>
      </c>
      <c r="I75" s="6"/>
      <c r="J75" s="368"/>
      <c r="K75" s="368"/>
      <c r="L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row>
    <row r="76" spans="1:36" ht="12.75" customHeight="1" x14ac:dyDescent="0.2">
      <c r="A76" s="7" t="s">
        <v>4</v>
      </c>
      <c r="B76" s="368" t="str">
        <f t="shared" si="27"/>
        <v xml:space="preserve"> </v>
      </c>
      <c r="C76" s="368" t="s">
        <v>4</v>
      </c>
      <c r="D76" s="368" t="s">
        <v>4</v>
      </c>
      <c r="E76" s="368" t="s">
        <v>4</v>
      </c>
      <c r="F76" s="368"/>
      <c r="G76" s="368"/>
      <c r="H76" s="6" t="s">
        <v>4</v>
      </c>
      <c r="I76" s="6"/>
      <c r="J76" s="368"/>
      <c r="K76" s="368"/>
      <c r="L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row>
    <row r="77" spans="1:36" ht="12.75" customHeight="1" x14ac:dyDescent="0.2">
      <c r="A77" s="7" t="s">
        <v>4</v>
      </c>
      <c r="B77" s="368" t="str">
        <f t="shared" si="27"/>
        <v xml:space="preserve"> </v>
      </c>
      <c r="C77" s="368" t="s">
        <v>4</v>
      </c>
      <c r="D77" s="368" t="s">
        <v>4</v>
      </c>
      <c r="E77" s="368" t="s">
        <v>4</v>
      </c>
      <c r="F77" s="368"/>
      <c r="G77" s="368"/>
      <c r="H77" s="6" t="s">
        <v>4</v>
      </c>
      <c r="I77" s="6"/>
      <c r="J77" s="368"/>
      <c r="K77" s="368"/>
      <c r="L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row>
    <row r="78" spans="1:36" ht="12.75" customHeight="1" x14ac:dyDescent="0.2">
      <c r="A78" s="7" t="s">
        <v>4</v>
      </c>
      <c r="B78" s="368" t="str">
        <f t="shared" si="27"/>
        <v xml:space="preserve"> </v>
      </c>
      <c r="C78" s="368" t="s">
        <v>4</v>
      </c>
      <c r="D78" s="368" t="s">
        <v>4</v>
      </c>
      <c r="E78" s="368" t="s">
        <v>4</v>
      </c>
      <c r="F78" s="368"/>
      <c r="G78" s="368"/>
      <c r="H78" s="6" t="s">
        <v>4</v>
      </c>
      <c r="I78" s="6"/>
      <c r="J78" s="368"/>
      <c r="K78" s="368"/>
      <c r="L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row>
    <row r="79" spans="1:36" ht="12.75" customHeight="1" x14ac:dyDescent="0.2">
      <c r="A79" s="7" t="s">
        <v>4</v>
      </c>
      <c r="B79" s="368" t="str">
        <f t="shared" si="27"/>
        <v xml:space="preserve"> </v>
      </c>
      <c r="C79" s="368" t="s">
        <v>4</v>
      </c>
      <c r="D79" s="368" t="s">
        <v>4</v>
      </c>
      <c r="E79" s="368" t="s">
        <v>4</v>
      </c>
      <c r="F79" s="368"/>
      <c r="G79" s="368"/>
      <c r="H79" s="6" t="s">
        <v>4</v>
      </c>
      <c r="I79" s="6"/>
      <c r="J79" s="368"/>
      <c r="K79" s="368"/>
      <c r="L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row>
    <row r="80" spans="1:36" ht="12.75" customHeight="1" x14ac:dyDescent="0.2">
      <c r="A80" s="7" t="s">
        <v>4</v>
      </c>
      <c r="B80" s="368" t="str">
        <f t="shared" si="27"/>
        <v xml:space="preserve"> </v>
      </c>
      <c r="C80" s="368" t="s">
        <v>4</v>
      </c>
      <c r="D80" s="368" t="s">
        <v>4</v>
      </c>
      <c r="E80" s="368" t="s">
        <v>4</v>
      </c>
      <c r="F80" s="368"/>
      <c r="G80" s="368"/>
      <c r="H80" s="6" t="s">
        <v>4</v>
      </c>
      <c r="I80" s="6"/>
      <c r="J80" s="368"/>
      <c r="K80" s="368"/>
      <c r="L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row>
    <row r="81" spans="1:36" ht="12.75" customHeight="1" x14ac:dyDescent="0.2">
      <c r="A81" s="7" t="s">
        <v>4</v>
      </c>
      <c r="B81" s="368" t="str">
        <f t="shared" si="27"/>
        <v xml:space="preserve"> </v>
      </c>
      <c r="C81" s="368" t="s">
        <v>4</v>
      </c>
      <c r="D81" s="368" t="s">
        <v>4</v>
      </c>
      <c r="E81" s="368" t="s">
        <v>4</v>
      </c>
      <c r="F81" s="368"/>
      <c r="G81" s="368"/>
      <c r="H81" s="6" t="s">
        <v>4</v>
      </c>
      <c r="I81" s="6"/>
      <c r="J81" s="368"/>
      <c r="K81" s="368"/>
      <c r="L81" s="368"/>
      <c r="N81" s="368"/>
      <c r="O81" s="368"/>
      <c r="P81" s="368"/>
      <c r="Q81" s="368"/>
      <c r="R81" s="368"/>
      <c r="S81" s="368"/>
      <c r="T81" s="368"/>
      <c r="U81" s="368"/>
      <c r="V81" s="368"/>
      <c r="W81" s="368"/>
      <c r="X81" s="368"/>
      <c r="Y81" s="368"/>
      <c r="Z81" s="368"/>
      <c r="AA81" s="368"/>
      <c r="AB81" s="368"/>
      <c r="AC81" s="368"/>
      <c r="AD81" s="368"/>
      <c r="AE81" s="368"/>
      <c r="AF81" s="368"/>
      <c r="AG81" s="368"/>
      <c r="AH81" s="368"/>
      <c r="AI81" s="368"/>
      <c r="AJ81" s="368"/>
    </row>
    <row r="82" spans="1:36" ht="12.75" customHeight="1" x14ac:dyDescent="0.2">
      <c r="A82" s="7" t="s">
        <v>4</v>
      </c>
      <c r="B82" s="368" t="str">
        <f t="shared" si="27"/>
        <v xml:space="preserve"> </v>
      </c>
      <c r="C82" s="368" t="s">
        <v>4</v>
      </c>
      <c r="D82" s="368" t="s">
        <v>4</v>
      </c>
      <c r="E82" s="368" t="s">
        <v>4</v>
      </c>
      <c r="F82" s="368"/>
      <c r="G82" s="368"/>
      <c r="H82" s="6" t="s">
        <v>4</v>
      </c>
      <c r="I82" s="6"/>
      <c r="J82" s="368"/>
      <c r="K82" s="368"/>
      <c r="L82" s="368"/>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row>
    <row r="83" spans="1:36" ht="12.75" customHeight="1" x14ac:dyDescent="0.2">
      <c r="A83" s="7" t="s">
        <v>4</v>
      </c>
      <c r="B83" s="368" t="str">
        <f t="shared" si="27"/>
        <v xml:space="preserve"> </v>
      </c>
      <c r="C83" s="368" t="s">
        <v>4</v>
      </c>
      <c r="D83" s="368" t="s">
        <v>4</v>
      </c>
      <c r="E83" s="368" t="s">
        <v>4</v>
      </c>
      <c r="F83" s="368"/>
      <c r="G83" s="368"/>
      <c r="H83" s="6" t="s">
        <v>4</v>
      </c>
      <c r="I83" s="6"/>
      <c r="J83" s="368"/>
      <c r="K83" s="368"/>
      <c r="L83" s="368"/>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row>
    <row r="84" spans="1:36" ht="12.75" customHeight="1" x14ac:dyDescent="0.2">
      <c r="A84" s="7" t="s">
        <v>4</v>
      </c>
      <c r="B84" s="368" t="str">
        <f t="shared" si="27"/>
        <v xml:space="preserve"> </v>
      </c>
      <c r="C84" s="368" t="s">
        <v>4</v>
      </c>
      <c r="D84" s="368" t="s">
        <v>4</v>
      </c>
      <c r="E84" s="368" t="s">
        <v>4</v>
      </c>
      <c r="F84" s="368"/>
      <c r="G84" s="368"/>
      <c r="H84" s="6" t="s">
        <v>4</v>
      </c>
      <c r="I84" s="6"/>
      <c r="J84" s="368"/>
      <c r="K84" s="368"/>
      <c r="L84" s="368"/>
      <c r="N84" s="368"/>
      <c r="O84" s="368"/>
      <c r="P84" s="368"/>
      <c r="Q84" s="368"/>
      <c r="R84" s="368"/>
      <c r="S84" s="368"/>
      <c r="T84" s="368"/>
      <c r="U84" s="368"/>
      <c r="V84" s="368"/>
      <c r="W84" s="368"/>
      <c r="X84" s="368"/>
      <c r="Y84" s="368"/>
      <c r="Z84" s="368"/>
      <c r="AA84" s="368"/>
      <c r="AB84" s="368"/>
      <c r="AC84" s="368"/>
      <c r="AD84" s="368"/>
      <c r="AE84" s="368"/>
      <c r="AF84" s="368"/>
      <c r="AG84" s="368"/>
      <c r="AH84" s="368"/>
      <c r="AI84" s="368"/>
      <c r="AJ84" s="368"/>
    </row>
    <row r="85" spans="1:36" ht="12.75" customHeight="1" x14ac:dyDescent="0.2">
      <c r="A85" s="7" t="s">
        <v>4</v>
      </c>
      <c r="B85" s="368" t="str">
        <f t="shared" si="27"/>
        <v xml:space="preserve"> </v>
      </c>
      <c r="C85" s="368" t="s">
        <v>4</v>
      </c>
      <c r="D85" s="368" t="s">
        <v>4</v>
      </c>
      <c r="E85" s="368" t="s">
        <v>4</v>
      </c>
      <c r="F85" s="368"/>
      <c r="G85" s="368"/>
      <c r="H85" s="6" t="s">
        <v>4</v>
      </c>
      <c r="I85" s="6"/>
      <c r="J85" s="368"/>
      <c r="K85" s="368"/>
      <c r="L85" s="368"/>
      <c r="N85" s="368"/>
      <c r="O85" s="368"/>
      <c r="P85" s="368"/>
      <c r="Q85" s="368"/>
      <c r="R85" s="368"/>
      <c r="S85" s="368"/>
      <c r="T85" s="368"/>
      <c r="U85" s="368"/>
      <c r="V85" s="368"/>
      <c r="W85" s="368"/>
      <c r="X85" s="368"/>
      <c r="Y85" s="368"/>
      <c r="Z85" s="368"/>
      <c r="AA85" s="368"/>
      <c r="AB85" s="368"/>
      <c r="AC85" s="368"/>
      <c r="AD85" s="368"/>
      <c r="AE85" s="368"/>
      <c r="AF85" s="368"/>
      <c r="AG85" s="368"/>
      <c r="AH85" s="368"/>
      <c r="AI85" s="368"/>
      <c r="AJ85" s="368"/>
    </row>
  </sheetData>
  <sheetProtection selectLockedCells="1" selectUnlockedCells="1"/>
  <mergeCells count="19">
    <mergeCell ref="A57:E57"/>
    <mergeCell ref="H57:M57"/>
    <mergeCell ref="AQ5:AR5"/>
    <mergeCell ref="AE48:AH48"/>
    <mergeCell ref="AO48:AR48"/>
    <mergeCell ref="J49:M49"/>
    <mergeCell ref="AI52:AJ52"/>
    <mergeCell ref="A54:D54"/>
    <mergeCell ref="AO54:AR54"/>
    <mergeCell ref="L5:P5"/>
    <mergeCell ref="R5:V5"/>
    <mergeCell ref="X5:AB5"/>
    <mergeCell ref="AD5:AH5"/>
    <mergeCell ref="AI5:AJ5"/>
    <mergeCell ref="B2:C2"/>
    <mergeCell ref="E2:F2"/>
    <mergeCell ref="C4:J4"/>
    <mergeCell ref="M4:AN4"/>
    <mergeCell ref="AO4:AS4"/>
  </mergeCells>
  <pageMargins left="0.78749999999999998" right="0.78749999999999998" top="0.98402777777777772" bottom="0.98402777777777772" header="0.51180555555555551" footer="0.51180555555555551"/>
  <pageSetup paperSize="9" scale="48" firstPageNumber="0" fitToWidth="2" fitToHeight="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9A3E-FE64-4FFF-A928-4DA521C03CA4}">
  <sheetPr>
    <pageSetUpPr fitToPage="1"/>
  </sheetPr>
  <dimension ref="A1:M120"/>
  <sheetViews>
    <sheetView defaultGridColor="0" view="pageBreakPreview" colorId="31" zoomScaleSheetLayoutView="100" workbookViewId="0">
      <selection activeCell="A3" sqref="A3"/>
    </sheetView>
  </sheetViews>
  <sheetFormatPr baseColWidth="10" defaultRowHeight="12.75" customHeight="1" x14ac:dyDescent="0.2"/>
  <cols>
    <col min="1" max="6" width="11.5703125" style="375" customWidth="1"/>
    <col min="7" max="7" width="11.5703125" style="1" customWidth="1"/>
    <col min="8" max="8" width="11.85546875" customWidth="1"/>
    <col min="9" max="9" width="11.7109375" bestFit="1" customWidth="1"/>
    <col min="13" max="13" width="41.85546875" customWidth="1"/>
  </cols>
  <sheetData>
    <row r="1" spans="1:8" ht="12.75" customHeight="1" x14ac:dyDescent="0.2">
      <c r="A1" s="376" t="s">
        <v>343</v>
      </c>
      <c r="B1" s="376"/>
      <c r="C1" s="376"/>
      <c r="D1" s="376"/>
      <c r="E1" s="377"/>
      <c r="F1" s="376"/>
      <c r="G1" t="s">
        <v>4</v>
      </c>
      <c r="H1" s="9"/>
    </row>
    <row r="2" spans="1:8" ht="12.75" customHeight="1" x14ac:dyDescent="0.2">
      <c r="A2" s="376" t="s">
        <v>344</v>
      </c>
      <c r="B2" s="376"/>
      <c r="C2" s="376"/>
      <c r="D2" s="376"/>
      <c r="E2" s="377"/>
      <c r="F2" s="376"/>
      <c r="G2" s="377"/>
      <c r="H2" s="9"/>
    </row>
    <row r="3" spans="1:8" s="9" customFormat="1" ht="12.75" customHeight="1" x14ac:dyDescent="0.2">
      <c r="A3" s="376"/>
      <c r="B3" s="376"/>
      <c r="C3" s="376"/>
      <c r="D3" s="376"/>
      <c r="E3" s="376"/>
      <c r="F3" s="376"/>
      <c r="G3" s="4"/>
    </row>
    <row r="4" spans="1:8" s="1" customFormat="1" ht="11.25" customHeight="1" x14ac:dyDescent="0.2">
      <c r="A4" s="4" t="s">
        <v>345</v>
      </c>
    </row>
    <row r="5" spans="1:8" s="1" customFormat="1" ht="11.25" customHeight="1" x14ac:dyDescent="0.2">
      <c r="A5" s="1" t="s">
        <v>346</v>
      </c>
    </row>
    <row r="6" spans="1:8" s="1" customFormat="1" ht="11.25" customHeight="1" x14ac:dyDescent="0.2"/>
    <row r="7" spans="1:8" s="1" customFormat="1" ht="11.25" customHeight="1" x14ac:dyDescent="0.2">
      <c r="A7" s="4" t="s">
        <v>347</v>
      </c>
    </row>
    <row r="9" spans="1:8" s="4" customFormat="1" ht="11.25" customHeight="1" x14ac:dyDescent="0.2">
      <c r="A9" s="4" t="s">
        <v>348</v>
      </c>
      <c r="E9" s="10" t="s">
        <v>19</v>
      </c>
      <c r="F9" s="4" t="s">
        <v>4</v>
      </c>
    </row>
    <row r="10" spans="1:8" s="4" customFormat="1" ht="11.25" customHeight="1" x14ac:dyDescent="0.2">
      <c r="A10" s="4" t="s">
        <v>349</v>
      </c>
      <c r="E10" s="14" t="s">
        <v>44</v>
      </c>
    </row>
    <row r="11" spans="1:8" s="4" customFormat="1" ht="11.25" customHeight="1" x14ac:dyDescent="0.2"/>
    <row r="12" spans="1:8" ht="12.75" customHeight="1" x14ac:dyDescent="0.2">
      <c r="A12" s="4" t="s">
        <v>350</v>
      </c>
      <c r="B12" s="1"/>
      <c r="C12" s="1"/>
      <c r="D12" s="1"/>
      <c r="E12" s="1"/>
      <c r="F12" s="1"/>
      <c r="H12" s="1"/>
    </row>
    <row r="13" spans="1:8" ht="12.75" customHeight="1" x14ac:dyDescent="0.2">
      <c r="A13" s="1"/>
      <c r="B13" s="1"/>
      <c r="C13" s="1"/>
      <c r="D13" s="1"/>
      <c r="E13" s="1"/>
      <c r="F13" s="1"/>
      <c r="H13" s="1"/>
    </row>
    <row r="14" spans="1:8" ht="12.75" customHeight="1" x14ac:dyDescent="0.2">
      <c r="A14" s="1" t="s">
        <v>351</v>
      </c>
      <c r="B14" s="1"/>
      <c r="C14" s="1"/>
      <c r="D14" s="1"/>
      <c r="E14" s="1"/>
      <c r="F14" s="1"/>
      <c r="G14" s="378">
        <f>'Test de compensation'!D148</f>
        <v>25</v>
      </c>
      <c r="H14" s="8" t="s">
        <v>352</v>
      </c>
    </row>
    <row r="15" spans="1:8" ht="12.75" customHeight="1" x14ac:dyDescent="0.2">
      <c r="A15" s="1"/>
      <c r="B15" s="1"/>
      <c r="C15" s="1"/>
      <c r="D15" s="1"/>
      <c r="E15" s="1"/>
      <c r="F15" s="1"/>
      <c r="H15" s="1"/>
    </row>
    <row r="16" spans="1:8" s="9" customFormat="1" ht="12.75" customHeight="1" x14ac:dyDescent="0.2">
      <c r="A16" s="4" t="s">
        <v>353</v>
      </c>
      <c r="B16" s="4"/>
      <c r="C16" s="4"/>
      <c r="D16" s="4"/>
      <c r="E16" s="4"/>
      <c r="F16" s="4"/>
      <c r="G16" s="4"/>
      <c r="H16" s="4"/>
    </row>
    <row r="17" spans="1:13" ht="12.75" customHeight="1" x14ac:dyDescent="0.2">
      <c r="A17" s="1"/>
      <c r="B17" s="1" t="s">
        <v>354</v>
      </c>
      <c r="C17" s="1"/>
      <c r="D17" s="1"/>
      <c r="E17" s="1"/>
      <c r="F17" s="1"/>
      <c r="G17" s="44">
        <f>'Test de compensation'!D130</f>
        <v>0</v>
      </c>
      <c r="H17" s="379" t="e">
        <f>G17/G20</f>
        <v>#DIV/0!</v>
      </c>
    </row>
    <row r="18" spans="1:13" ht="12.75" customHeight="1" x14ac:dyDescent="0.2">
      <c r="A18" s="1"/>
      <c r="B18" s="1" t="s">
        <v>355</v>
      </c>
      <c r="C18" s="1"/>
      <c r="D18" s="1"/>
      <c r="E18" s="1"/>
      <c r="F18" s="1"/>
      <c r="G18" s="44">
        <f>'Test de compensation'!D139</f>
        <v>0</v>
      </c>
      <c r="H18" s="379" t="e">
        <f>G18/G20</f>
        <v>#DIV/0!</v>
      </c>
    </row>
    <row r="19" spans="1:13" ht="12.75" customHeight="1" x14ac:dyDescent="0.2">
      <c r="A19" s="1"/>
      <c r="B19" s="1" t="s">
        <v>356</v>
      </c>
      <c r="C19" s="1"/>
      <c r="D19" s="1"/>
      <c r="E19" s="1"/>
      <c r="F19" s="1"/>
      <c r="G19" s="44">
        <f>'Test de compensation'!D128</f>
        <v>0</v>
      </c>
      <c r="H19" s="379" t="e">
        <f>G19/G20</f>
        <v>#DIV/0!</v>
      </c>
      <c r="J19" t="s">
        <v>4</v>
      </c>
      <c r="K19" t="s">
        <v>4</v>
      </c>
      <c r="L19" t="s">
        <v>4</v>
      </c>
      <c r="M19" t="s">
        <v>4</v>
      </c>
    </row>
    <row r="20" spans="1:13" ht="12.75" customHeight="1" x14ac:dyDescent="0.2">
      <c r="A20" s="1"/>
      <c r="B20" s="1" t="s">
        <v>357</v>
      </c>
      <c r="C20" s="1"/>
      <c r="D20" s="1"/>
      <c r="E20" s="1"/>
      <c r="F20" s="1"/>
      <c r="G20" s="315">
        <f>SUM(G17:G19)</f>
        <v>0</v>
      </c>
      <c r="H20" s="379" t="e">
        <f>SUM(H17:H19)</f>
        <v>#DIV/0!</v>
      </c>
      <c r="J20" t="s">
        <v>4</v>
      </c>
      <c r="K20" t="s">
        <v>4</v>
      </c>
      <c r="L20" t="s">
        <v>4</v>
      </c>
      <c r="M20" t="s">
        <v>4</v>
      </c>
    </row>
    <row r="21" spans="1:13" ht="12.75" customHeight="1" x14ac:dyDescent="0.2">
      <c r="A21" s="1"/>
      <c r="B21" s="1"/>
      <c r="C21" s="1"/>
      <c r="D21" s="1"/>
      <c r="E21" s="1"/>
      <c r="F21" s="1"/>
      <c r="G21" s="102"/>
      <c r="H21" s="379"/>
    </row>
    <row r="22" spans="1:13" ht="12.75" customHeight="1" x14ac:dyDescent="0.2">
      <c r="A22" s="1"/>
      <c r="B22" s="1"/>
      <c r="C22" s="1"/>
      <c r="D22" s="1"/>
      <c r="E22" s="1"/>
      <c r="F22" s="1"/>
      <c r="G22" s="44"/>
      <c r="H22" s="1"/>
    </row>
    <row r="23" spans="1:13" s="9" customFormat="1" ht="12.75" customHeight="1" x14ac:dyDescent="0.2">
      <c r="A23" s="4" t="s">
        <v>358</v>
      </c>
      <c r="B23" s="4"/>
      <c r="C23" s="4"/>
      <c r="D23" s="4"/>
      <c r="E23" s="4"/>
      <c r="F23" s="4"/>
      <c r="G23" s="315">
        <f>G29-G38</f>
        <v>0</v>
      </c>
      <c r="H23" s="4"/>
    </row>
    <row r="24" spans="1:13" ht="12.75" customHeight="1" x14ac:dyDescent="0.2">
      <c r="A24" s="1" t="s">
        <v>359</v>
      </c>
      <c r="B24" s="1"/>
      <c r="C24" s="1"/>
      <c r="D24" s="1"/>
      <c r="E24" s="1"/>
      <c r="F24" s="1"/>
      <c r="H24" s="1"/>
    </row>
    <row r="25" spans="1:13" s="9" customFormat="1" ht="12.75" customHeight="1" x14ac:dyDescent="0.2">
      <c r="A25" s="4" t="s">
        <v>360</v>
      </c>
      <c r="B25" s="4"/>
      <c r="C25" s="4"/>
      <c r="D25" s="4"/>
      <c r="E25" s="4"/>
      <c r="F25" s="4"/>
      <c r="G25" s="4"/>
      <c r="H25" s="4"/>
    </row>
    <row r="26" spans="1:13" ht="12.75" customHeight="1" x14ac:dyDescent="0.2">
      <c r="A26" s="1"/>
      <c r="B26" s="1" t="s">
        <v>361</v>
      </c>
      <c r="C26" s="1"/>
      <c r="D26" s="1"/>
      <c r="E26" s="1"/>
      <c r="F26" s="1"/>
      <c r="G26" s="44">
        <f>'Test de compensation'!D163</f>
        <v>0</v>
      </c>
      <c r="H26" s="379" t="e">
        <f>G26/G29</f>
        <v>#DIV/0!</v>
      </c>
    </row>
    <row r="27" spans="1:13" ht="12.75" customHeight="1" x14ac:dyDescent="0.2">
      <c r="A27" s="1"/>
      <c r="B27" s="1" t="s">
        <v>362</v>
      </c>
      <c r="C27" s="1"/>
      <c r="D27" s="1"/>
      <c r="E27" s="1"/>
      <c r="F27" s="1"/>
      <c r="G27" s="44">
        <f>'Test de compensation'!D164</f>
        <v>0</v>
      </c>
      <c r="H27" s="379" t="e">
        <f>G27/G29</f>
        <v>#DIV/0!</v>
      </c>
    </row>
    <row r="28" spans="1:13" ht="12.75" customHeight="1" x14ac:dyDescent="0.2">
      <c r="A28" s="1"/>
      <c r="B28" s="1" t="s">
        <v>363</v>
      </c>
      <c r="C28" s="1"/>
      <c r="D28" s="1"/>
      <c r="E28" s="1"/>
      <c r="F28" s="1"/>
      <c r="G28" s="44">
        <f>'Test de compensation'!D165</f>
        <v>0</v>
      </c>
      <c r="H28" s="379" t="e">
        <f>G28/G29</f>
        <v>#DIV/0!</v>
      </c>
    </row>
    <row r="29" spans="1:13" ht="12.75" customHeight="1" x14ac:dyDescent="0.2">
      <c r="A29" s="1"/>
      <c r="B29" s="1" t="s">
        <v>364</v>
      </c>
      <c r="C29" s="1"/>
      <c r="D29" s="1"/>
      <c r="E29" s="1"/>
      <c r="F29" s="1"/>
      <c r="G29" s="315">
        <f>'Test de compensation'!D166</f>
        <v>0</v>
      </c>
      <c r="H29" s="379" t="e">
        <f>SUM(H26:H28)</f>
        <v>#DIV/0!</v>
      </c>
    </row>
    <row r="30" spans="1:13" s="9" customFormat="1" ht="12.75" customHeight="1" x14ac:dyDescent="0.2">
      <c r="A30" s="4" t="s">
        <v>365</v>
      </c>
      <c r="B30" s="4"/>
      <c r="C30" s="4"/>
      <c r="D30" s="4"/>
      <c r="E30" s="4"/>
      <c r="F30" s="4"/>
      <c r="G30" s="4"/>
      <c r="H30" s="380"/>
    </row>
    <row r="31" spans="1:13" ht="12.75" customHeight="1" x14ac:dyDescent="0.2">
      <c r="A31" s="1"/>
      <c r="B31" s="1" t="s">
        <v>366</v>
      </c>
      <c r="C31" s="1"/>
      <c r="D31" s="1"/>
      <c r="E31" s="1"/>
      <c r="F31" s="1"/>
      <c r="G31" s="44">
        <f>'Test de compensation'!C168</f>
        <v>0</v>
      </c>
      <c r="H31" s="379" t="e">
        <f>G31/G38</f>
        <v>#DIV/0!</v>
      </c>
    </row>
    <row r="32" spans="1:13" ht="12.75" customHeight="1" x14ac:dyDescent="0.2">
      <c r="A32" s="1"/>
      <c r="B32" s="1" t="s">
        <v>367</v>
      </c>
      <c r="C32" s="1"/>
      <c r="D32" s="1"/>
      <c r="E32" s="1"/>
      <c r="F32" s="1"/>
      <c r="G32" s="44">
        <f>'Test de compensation'!C169</f>
        <v>0</v>
      </c>
      <c r="H32" s="379" t="e">
        <f>G32/G38</f>
        <v>#DIV/0!</v>
      </c>
    </row>
    <row r="33" spans="1:9" ht="12.75" customHeight="1" x14ac:dyDescent="0.2">
      <c r="A33" s="1"/>
      <c r="B33" s="1" t="s">
        <v>368</v>
      </c>
      <c r="C33" s="1"/>
      <c r="D33" s="1"/>
      <c r="E33" s="1"/>
      <c r="F33" s="1"/>
      <c r="G33" s="44">
        <f>'Calculs détaillés'!F53+'Calculs détaillés'!H53</f>
        <v>0</v>
      </c>
      <c r="H33" s="379" t="e">
        <f>G33/G38</f>
        <v>#DIV/0!</v>
      </c>
    </row>
    <row r="34" spans="1:9" ht="12.75" customHeight="1" x14ac:dyDescent="0.2">
      <c r="A34" s="1"/>
      <c r="B34" s="1" t="s">
        <v>369</v>
      </c>
      <c r="C34" s="1"/>
      <c r="D34" s="1"/>
      <c r="E34" s="1"/>
      <c r="F34" s="1"/>
      <c r="G34" s="44">
        <f>'Calculs détaillés'!G53</f>
        <v>0</v>
      </c>
      <c r="H34" s="381" t="e">
        <f>G34/G38</f>
        <v>#DIV/0!</v>
      </c>
    </row>
    <row r="35" spans="1:9" ht="14.65" customHeight="1" x14ac:dyDescent="0.2">
      <c r="A35" s="1"/>
      <c r="B35" s="1" t="s">
        <v>370</v>
      </c>
      <c r="C35" s="1"/>
      <c r="D35" s="1"/>
      <c r="E35" s="1"/>
      <c r="F35" s="1"/>
      <c r="G35" s="44">
        <f>'Test de compensation'!C173</f>
        <v>0</v>
      </c>
      <c r="H35" s="379" t="e">
        <f>G35/G38</f>
        <v>#DIV/0!</v>
      </c>
    </row>
    <row r="36" spans="1:9" ht="14.65" customHeight="1" x14ac:dyDescent="0.2">
      <c r="A36" s="1"/>
      <c r="B36" s="1" t="s">
        <v>371</v>
      </c>
      <c r="C36" s="1"/>
      <c r="D36" s="1"/>
      <c r="E36" s="1"/>
      <c r="F36" s="1"/>
      <c r="G36" s="44">
        <f>'Test de compensation'!C174</f>
        <v>0</v>
      </c>
      <c r="H36" s="379" t="e">
        <f>G36/G38</f>
        <v>#DIV/0!</v>
      </c>
    </row>
    <row r="37" spans="1:9" ht="14.65" customHeight="1" x14ac:dyDescent="0.2">
      <c r="A37" s="1"/>
      <c r="B37" s="1" t="s">
        <v>143</v>
      </c>
      <c r="C37" s="1"/>
      <c r="D37" s="1"/>
      <c r="E37" s="1"/>
      <c r="F37" s="1"/>
      <c r="G37" s="44">
        <f>'Test de compensation'!C175</f>
        <v>0</v>
      </c>
      <c r="H37" s="379" t="e">
        <f>G37/G38</f>
        <v>#DIV/0!</v>
      </c>
    </row>
    <row r="38" spans="1:9" ht="12.75" customHeight="1" x14ac:dyDescent="0.2">
      <c r="A38" s="1"/>
      <c r="B38" s="1" t="s">
        <v>372</v>
      </c>
      <c r="C38" s="1"/>
      <c r="D38" s="1"/>
      <c r="E38" s="1"/>
      <c r="F38" s="1"/>
      <c r="G38" s="315">
        <f>'Test de compensation'!C176</f>
        <v>0</v>
      </c>
      <c r="H38" s="379" t="e">
        <f>SUM(H31:H35)</f>
        <v>#DIV/0!</v>
      </c>
      <c r="I38" s="392"/>
    </row>
    <row r="39" spans="1:9" s="9" customFormat="1" ht="12.75" customHeight="1" x14ac:dyDescent="0.2">
      <c r="A39" s="4" t="s">
        <v>373</v>
      </c>
      <c r="B39" s="4"/>
      <c r="C39" s="4"/>
      <c r="D39" s="4"/>
      <c r="E39" s="4"/>
      <c r="F39" s="4"/>
      <c r="G39" s="4"/>
      <c r="H39" s="380"/>
    </row>
    <row r="40" spans="1:9" ht="12.75" customHeight="1" x14ac:dyDescent="0.2">
      <c r="A40" s="1"/>
      <c r="B40" s="1" t="s">
        <v>234</v>
      </c>
      <c r="C40" s="1"/>
      <c r="D40" s="1"/>
      <c r="E40" s="1"/>
      <c r="F40" s="1"/>
      <c r="G40" s="315">
        <f>'Calculs détaillés'!AU53</f>
        <v>0</v>
      </c>
      <c r="H40" s="379"/>
    </row>
    <row r="41" spans="1:9" ht="12.75" customHeight="1" x14ac:dyDescent="0.2">
      <c r="A41" s="1"/>
      <c r="B41" s="88" t="s">
        <v>374</v>
      </c>
      <c r="C41" s="1"/>
      <c r="D41" s="1"/>
      <c r="E41" s="1"/>
      <c r="F41" s="1"/>
      <c r="G41" s="102"/>
      <c r="H41" s="379"/>
    </row>
    <row r="42" spans="1:9" ht="12.75" customHeight="1" x14ac:dyDescent="0.2">
      <c r="A42" s="4" t="s">
        <v>375</v>
      </c>
      <c r="B42" s="88"/>
      <c r="C42" s="1"/>
      <c r="D42" s="1"/>
      <c r="E42" s="1"/>
      <c r="F42" s="1"/>
      <c r="G42" s="315">
        <f>G23+G40</f>
        <v>0</v>
      </c>
      <c r="H42" s="379"/>
    </row>
    <row r="43" spans="1:9" s="9" customFormat="1" ht="12.75" customHeight="1" x14ac:dyDescent="0.2">
      <c r="A43" s="4" t="s">
        <v>376</v>
      </c>
      <c r="B43" s="4"/>
      <c r="C43" s="4"/>
      <c r="D43" s="4"/>
      <c r="E43" s="4"/>
      <c r="F43" s="4"/>
      <c r="G43" s="4"/>
      <c r="H43" s="380"/>
    </row>
    <row r="44" spans="1:9" ht="12.75" customHeight="1" x14ac:dyDescent="0.2">
      <c r="A44" s="1"/>
      <c r="B44" s="1" t="s">
        <v>377</v>
      </c>
      <c r="C44" s="1"/>
      <c r="D44" s="1"/>
      <c r="E44" s="1"/>
      <c r="F44" s="1"/>
      <c r="G44" s="44">
        <f>'Test de compensation'!C183</f>
        <v>0</v>
      </c>
      <c r="H44" s="379" t="e">
        <f>G44/G48</f>
        <v>#DIV/0!</v>
      </c>
    </row>
    <row r="45" spans="1:9" ht="12.75" customHeight="1" x14ac:dyDescent="0.2">
      <c r="A45" s="1"/>
      <c r="B45" s="1" t="s">
        <v>378</v>
      </c>
      <c r="C45" s="1"/>
      <c r="D45" s="1"/>
      <c r="E45" s="1"/>
      <c r="F45" s="1"/>
      <c r="G45" s="44">
        <f>'Test de compensation'!C184</f>
        <v>0</v>
      </c>
      <c r="H45" s="379" t="e">
        <f>G45/G48</f>
        <v>#DIV/0!</v>
      </c>
    </row>
    <row r="46" spans="1:9" ht="12.75" customHeight="1" x14ac:dyDescent="0.2">
      <c r="A46" s="1"/>
      <c r="B46" s="1" t="s">
        <v>379</v>
      </c>
      <c r="C46" s="1"/>
      <c r="D46" s="1"/>
      <c r="E46" s="1"/>
      <c r="F46" s="1"/>
      <c r="G46" s="44">
        <f>'Test de compensation'!C185</f>
        <v>0</v>
      </c>
      <c r="H46" s="379" t="e">
        <f>G46/G48</f>
        <v>#DIV/0!</v>
      </c>
    </row>
    <row r="47" spans="1:9" ht="12.75" customHeight="1" x14ac:dyDescent="0.2">
      <c r="A47" s="1"/>
      <c r="B47" s="1" t="s">
        <v>380</v>
      </c>
      <c r="C47" s="1"/>
      <c r="D47" s="1"/>
      <c r="E47" s="1"/>
      <c r="F47" s="1"/>
      <c r="G47" s="199">
        <f>'Test de compensation'!C186</f>
        <v>0</v>
      </c>
      <c r="H47" s="379" t="e">
        <f>G47/G48</f>
        <v>#DIV/0!</v>
      </c>
    </row>
    <row r="48" spans="1:9" ht="12.75" customHeight="1" x14ac:dyDescent="0.2">
      <c r="A48" s="1" t="s">
        <v>4</v>
      </c>
      <c r="B48" s="11" t="s">
        <v>252</v>
      </c>
      <c r="C48" s="1"/>
      <c r="D48" s="1"/>
      <c r="E48" s="1"/>
      <c r="F48" s="1"/>
      <c r="G48" s="315">
        <f>'Calculs détaillés'!AS53</f>
        <v>0</v>
      </c>
      <c r="H48" s="379" t="e">
        <f>SUM(H44:H47)</f>
        <v>#DIV/0!</v>
      </c>
    </row>
    <row r="49" spans="1:11" s="9" customFormat="1" ht="12.75" customHeight="1" x14ac:dyDescent="0.2">
      <c r="A49" s="4" t="s">
        <v>326</v>
      </c>
      <c r="B49" s="4"/>
      <c r="C49" s="4"/>
      <c r="D49" s="4"/>
      <c r="E49" s="4"/>
      <c r="F49" s="4"/>
      <c r="G49" s="102"/>
      <c r="H49" s="382"/>
    </row>
    <row r="50" spans="1:11" ht="12.75" customHeight="1" x14ac:dyDescent="0.2">
      <c r="A50" s="1" t="s">
        <v>340</v>
      </c>
      <c r="B50" s="1"/>
      <c r="C50" s="44">
        <f>'Test de compensation'!C189</f>
        <v>0</v>
      </c>
      <c r="D50" s="1"/>
      <c r="E50" s="1"/>
      <c r="F50" s="1"/>
    </row>
    <row r="51" spans="1:11" ht="12.75" customHeight="1" x14ac:dyDescent="0.2">
      <c r="A51" s="1" t="s">
        <v>381</v>
      </c>
      <c r="B51" s="1"/>
      <c r="C51" s="44" t="s">
        <v>4</v>
      </c>
      <c r="D51" s="44">
        <f>G23</f>
        <v>0</v>
      </c>
      <c r="E51" s="1"/>
      <c r="F51" s="1"/>
    </row>
    <row r="52" spans="1:11" ht="12.75" customHeight="1" x14ac:dyDescent="0.2">
      <c r="A52" s="1" t="s">
        <v>234</v>
      </c>
      <c r="B52" s="1"/>
      <c r="C52" s="44" t="s">
        <v>4</v>
      </c>
      <c r="D52" s="383">
        <f>G40</f>
        <v>0</v>
      </c>
      <c r="E52" s="1"/>
      <c r="F52" s="1"/>
    </row>
    <row r="53" spans="1:11" ht="12.75" customHeight="1" x14ac:dyDescent="0.2">
      <c r="A53" s="1" t="s">
        <v>236</v>
      </c>
      <c r="B53" s="1"/>
      <c r="C53" s="44" t="s">
        <v>4</v>
      </c>
      <c r="D53" s="44">
        <f>SUM(D51:D52)</f>
        <v>0</v>
      </c>
      <c r="E53" s="1"/>
      <c r="F53" s="1"/>
    </row>
    <row r="54" spans="1:11" ht="12.75" customHeight="1" x14ac:dyDescent="0.2">
      <c r="A54" s="4" t="s">
        <v>382</v>
      </c>
      <c r="B54" s="4"/>
      <c r="C54" s="315">
        <f>D53-C50</f>
        <v>0</v>
      </c>
      <c r="D54" s="1"/>
      <c r="E54" s="1" t="s">
        <v>383</v>
      </c>
      <c r="F54" s="1"/>
    </row>
    <row r="55" spans="1:11" ht="12.75" customHeight="1" x14ac:dyDescent="0.2">
      <c r="A55" s="4"/>
      <c r="B55" s="4"/>
      <c r="C55" s="102"/>
      <c r="D55" s="1"/>
      <c r="E55" s="1" t="s">
        <v>384</v>
      </c>
      <c r="F55" s="1"/>
    </row>
    <row r="56" spans="1:11" ht="12.75" customHeight="1" x14ac:dyDescent="0.2">
      <c r="A56" s="1" t="s">
        <v>385</v>
      </c>
      <c r="B56" s="1"/>
      <c r="C56" s="245" t="e">
        <f>'Test de compensation'!D198</f>
        <v>#DIV/0!</v>
      </c>
      <c r="D56" s="433" t="s">
        <v>386</v>
      </c>
      <c r="E56" s="433"/>
      <c r="F56" s="433"/>
    </row>
    <row r="57" spans="1:11" ht="12.75" customHeight="1" x14ac:dyDescent="0.2">
      <c r="A57" s="1" t="s">
        <v>387</v>
      </c>
      <c r="B57" s="1"/>
      <c r="C57" s="110" t="e">
        <f>'Test de compensation'!D199</f>
        <v>#DIV/0!</v>
      </c>
      <c r="D57" s="1" t="s">
        <v>388</v>
      </c>
      <c r="E57" s="1"/>
      <c r="F57" s="1"/>
    </row>
    <row r="58" spans="1:11" ht="12.75" customHeight="1" x14ac:dyDescent="0.2">
      <c r="A58" s="1" t="s">
        <v>389</v>
      </c>
      <c r="B58" s="1"/>
      <c r="C58" s="110" t="e">
        <f>'Test de compensation'!D127/'Notice explicative'!C50</f>
        <v>#DIV/0!</v>
      </c>
      <c r="D58" s="1" t="s">
        <v>390</v>
      </c>
      <c r="E58" s="1"/>
      <c r="F58" s="1"/>
    </row>
    <row r="59" spans="1:11" ht="12.75" customHeight="1" x14ac:dyDescent="0.2">
      <c r="A59" s="1" t="s">
        <v>391</v>
      </c>
      <c r="B59" s="1"/>
      <c r="C59" s="110"/>
      <c r="D59" s="315">
        <f>'Calculs détaillés'!AS54</f>
        <v>0</v>
      </c>
      <c r="E59" s="1" t="s">
        <v>392</v>
      </c>
      <c r="F59" s="1"/>
    </row>
    <row r="60" spans="1:11" ht="12.75" customHeight="1" x14ac:dyDescent="0.2">
      <c r="A60" s="1"/>
      <c r="B60" s="1"/>
      <c r="C60" s="110"/>
      <c r="D60" s="1"/>
      <c r="E60" s="1"/>
      <c r="F60" s="1"/>
    </row>
    <row r="61" spans="1:11" s="9" customFormat="1" ht="12.75" customHeight="1" x14ac:dyDescent="0.2">
      <c r="A61" s="384" t="s">
        <v>393</v>
      </c>
      <c r="B61" s="375"/>
      <c r="C61" s="375"/>
      <c r="D61" s="375"/>
      <c r="E61" s="375"/>
      <c r="F61" s="375"/>
      <c r="G61" s="1"/>
      <c r="H61"/>
      <c r="I61"/>
      <c r="J61"/>
      <c r="K61"/>
    </row>
    <row r="62" spans="1:11" s="4" customFormat="1" ht="11.25" customHeight="1" x14ac:dyDescent="0.2">
      <c r="A62" s="4" t="s">
        <v>394</v>
      </c>
    </row>
    <row r="63" spans="1:11" s="4" customFormat="1" ht="11.25" customHeight="1" x14ac:dyDescent="0.2">
      <c r="A63" s="4" t="s">
        <v>395</v>
      </c>
    </row>
    <row r="64" spans="1:11" s="4" customFormat="1" ht="11.25" customHeight="1" x14ac:dyDescent="0.2"/>
    <row r="65" spans="1:11" s="4" customFormat="1" ht="11.25" customHeight="1" x14ac:dyDescent="0.2">
      <c r="A65" s="4" t="s">
        <v>396</v>
      </c>
    </row>
    <row r="66" spans="1:11" s="1" customFormat="1" ht="12.75" customHeight="1" x14ac:dyDescent="0.2">
      <c r="A66" s="1" t="s">
        <v>397</v>
      </c>
      <c r="B66" s="375"/>
      <c r="C66" s="375"/>
      <c r="D66" s="375"/>
      <c r="E66" s="375"/>
      <c r="F66" s="375"/>
      <c r="H66"/>
      <c r="I66"/>
      <c r="J66"/>
      <c r="K66"/>
    </row>
    <row r="67" spans="1:11" s="1" customFormat="1" ht="11.25" customHeight="1" x14ac:dyDescent="0.2">
      <c r="A67" s="1" t="s">
        <v>398</v>
      </c>
    </row>
    <row r="68" spans="1:11" ht="12.75" customHeight="1" x14ac:dyDescent="0.2">
      <c r="A68" s="1" t="s">
        <v>399</v>
      </c>
      <c r="B68"/>
      <c r="C68"/>
      <c r="D68"/>
      <c r="E68"/>
      <c r="F68"/>
      <c r="G68"/>
    </row>
    <row r="69" spans="1:11" ht="12.75" customHeight="1" x14ac:dyDescent="0.2">
      <c r="A69" s="1" t="s">
        <v>400</v>
      </c>
      <c r="B69"/>
      <c r="C69"/>
      <c r="D69"/>
      <c r="E69"/>
      <c r="F69"/>
      <c r="G69"/>
    </row>
    <row r="70" spans="1:11" ht="12.75" customHeight="1" x14ac:dyDescent="0.2">
      <c r="A70" s="1"/>
      <c r="B70"/>
      <c r="C70"/>
      <c r="D70"/>
      <c r="E70"/>
      <c r="F70"/>
      <c r="G70"/>
    </row>
    <row r="71" spans="1:11" s="9" customFormat="1" ht="12.75" customHeight="1" x14ac:dyDescent="0.2">
      <c r="A71" s="4" t="s">
        <v>401</v>
      </c>
    </row>
    <row r="72" spans="1:11" s="9" customFormat="1" ht="12.75" customHeight="1" x14ac:dyDescent="0.2">
      <c r="A72" s="1" t="s">
        <v>402</v>
      </c>
    </row>
    <row r="73" spans="1:11" s="9" customFormat="1" ht="12.75" customHeight="1" x14ac:dyDescent="0.2">
      <c r="A73" s="1" t="s">
        <v>403</v>
      </c>
    </row>
    <row r="74" spans="1:11" s="9" customFormat="1" ht="12.75" customHeight="1" x14ac:dyDescent="0.2">
      <c r="A74" s="1" t="s">
        <v>404</v>
      </c>
    </row>
    <row r="75" spans="1:11" ht="12.75" customHeight="1" x14ac:dyDescent="0.2">
      <c r="A75" s="1" t="s">
        <v>405</v>
      </c>
      <c r="B75"/>
      <c r="C75"/>
      <c r="D75"/>
      <c r="E75"/>
      <c r="F75"/>
      <c r="G75"/>
    </row>
    <row r="76" spans="1:11" ht="12.75" customHeight="1" x14ac:dyDescent="0.2">
      <c r="A76" s="1" t="s">
        <v>406</v>
      </c>
      <c r="B76"/>
      <c r="C76"/>
      <c r="D76"/>
      <c r="E76"/>
      <c r="F76"/>
      <c r="G76"/>
    </row>
    <row r="77" spans="1:11" ht="12.75" customHeight="1" x14ac:dyDescent="0.2">
      <c r="A77" s="1" t="s">
        <v>444</v>
      </c>
      <c r="B77"/>
      <c r="C77"/>
      <c r="D77"/>
      <c r="E77"/>
      <c r="F77"/>
      <c r="G77"/>
    </row>
    <row r="78" spans="1:11" s="9" customFormat="1" ht="12.75" customHeight="1" x14ac:dyDescent="0.2">
      <c r="A78" s="4"/>
    </row>
    <row r="79" spans="1:11" s="9" customFormat="1" ht="12.75" customHeight="1" x14ac:dyDescent="0.2">
      <c r="A79" s="4" t="s">
        <v>407</v>
      </c>
    </row>
    <row r="80" spans="1:11" s="9" customFormat="1" ht="12.75" customHeight="1" x14ac:dyDescent="0.2">
      <c r="A80" s="1" t="s">
        <v>408</v>
      </c>
    </row>
    <row r="81" spans="1:7" s="9" customFormat="1" ht="12.75" customHeight="1" x14ac:dyDescent="0.2">
      <c r="A81" s="4"/>
    </row>
    <row r="82" spans="1:7" s="9" customFormat="1" ht="12.75" customHeight="1" x14ac:dyDescent="0.2">
      <c r="A82" s="4" t="s">
        <v>409</v>
      </c>
    </row>
    <row r="83" spans="1:7" ht="12.75" customHeight="1" x14ac:dyDescent="0.2">
      <c r="A83" s="1" t="s">
        <v>410</v>
      </c>
      <c r="B83"/>
      <c r="C83"/>
      <c r="D83"/>
      <c r="E83"/>
      <c r="F83"/>
      <c r="G83"/>
    </row>
    <row r="84" spans="1:7" ht="12.75" customHeight="1" x14ac:dyDescent="0.2">
      <c r="A84" s="385"/>
      <c r="B84"/>
      <c r="C84"/>
      <c r="D84"/>
      <c r="E84"/>
      <c r="F84"/>
      <c r="G84"/>
    </row>
    <row r="85" spans="1:7" ht="12.75" customHeight="1" x14ac:dyDescent="0.2">
      <c r="A85" s="1" t="s">
        <v>411</v>
      </c>
      <c r="B85"/>
      <c r="C85"/>
      <c r="D85"/>
      <c r="E85"/>
      <c r="F85"/>
      <c r="G85"/>
    </row>
    <row r="86" spans="1:7" ht="12.75" customHeight="1" x14ac:dyDescent="0.2">
      <c r="A86" s="1" t="s">
        <v>412</v>
      </c>
      <c r="B86" s="1"/>
      <c r="C86" s="110"/>
      <c r="D86" s="1"/>
      <c r="E86" s="1"/>
      <c r="F86" s="1"/>
    </row>
    <row r="87" spans="1:7" ht="12.75" customHeight="1" x14ac:dyDescent="0.2">
      <c r="A87" s="1" t="s">
        <v>413</v>
      </c>
      <c r="B87"/>
      <c r="C87"/>
      <c r="D87"/>
      <c r="E87"/>
      <c r="F87"/>
      <c r="G87"/>
    </row>
    <row r="88" spans="1:7" ht="47.65" customHeight="1" x14ac:dyDescent="0.2">
      <c r="A88" s="385" t="s">
        <v>414</v>
      </c>
      <c r="B88"/>
      <c r="C88"/>
      <c r="D88"/>
      <c r="E88" s="159"/>
      <c r="F88"/>
      <c r="G88"/>
    </row>
    <row r="89" spans="1:7" ht="12.75" customHeight="1" x14ac:dyDescent="0.2">
      <c r="A89" s="1" t="s">
        <v>415</v>
      </c>
      <c r="B89"/>
      <c r="C89"/>
      <c r="D89"/>
      <c r="E89"/>
      <c r="F89"/>
      <c r="G89"/>
    </row>
    <row r="90" spans="1:7" s="9" customFormat="1" ht="12.75" customHeight="1" x14ac:dyDescent="0.2">
      <c r="A90" s="4"/>
    </row>
    <row r="91" spans="1:7" s="9" customFormat="1" ht="12.75" customHeight="1" x14ac:dyDescent="0.2">
      <c r="A91" s="4" t="s">
        <v>416</v>
      </c>
    </row>
    <row r="92" spans="1:7" s="9" customFormat="1" ht="12.75" customHeight="1" x14ac:dyDescent="0.2">
      <c r="A92" s="1" t="s">
        <v>417</v>
      </c>
    </row>
    <row r="93" spans="1:7" ht="12.75" customHeight="1" x14ac:dyDescent="0.2">
      <c r="A93" s="1" t="s">
        <v>418</v>
      </c>
      <c r="B93"/>
      <c r="C93"/>
      <c r="D93"/>
      <c r="E93"/>
      <c r="F93"/>
      <c r="G93"/>
    </row>
    <row r="94" spans="1:7" ht="12.75" customHeight="1" x14ac:dyDescent="0.2">
      <c r="A94" s="1" t="s">
        <v>419</v>
      </c>
      <c r="B94"/>
      <c r="C94"/>
      <c r="D94"/>
      <c r="E94"/>
      <c r="F94"/>
      <c r="G94"/>
    </row>
    <row r="95" spans="1:7" s="9" customFormat="1" ht="12.75" customHeight="1" x14ac:dyDescent="0.2">
      <c r="A95" s="88" t="s">
        <v>420</v>
      </c>
    </row>
    <row r="96" spans="1:7" s="9" customFormat="1" ht="12.75" customHeight="1" x14ac:dyDescent="0.2">
      <c r="A96" s="88" t="s">
        <v>421</v>
      </c>
    </row>
    <row r="97" spans="1:10" s="9" customFormat="1" ht="12.75" customHeight="1" x14ac:dyDescent="0.2">
      <c r="A97" s="1" t="s">
        <v>422</v>
      </c>
    </row>
    <row r="98" spans="1:10" ht="12.75" customHeight="1" x14ac:dyDescent="0.2">
      <c r="A98" s="1" t="s">
        <v>423</v>
      </c>
      <c r="B98"/>
      <c r="C98"/>
      <c r="D98"/>
      <c r="E98"/>
      <c r="F98"/>
      <c r="G98"/>
    </row>
    <row r="99" spans="1:10" ht="12.75" customHeight="1" x14ac:dyDescent="0.2">
      <c r="A99" s="1" t="s">
        <v>424</v>
      </c>
      <c r="B99"/>
      <c r="C99"/>
      <c r="D99"/>
      <c r="E99"/>
      <c r="F99"/>
      <c r="G99"/>
    </row>
    <row r="100" spans="1:10" ht="12.75" customHeight="1" x14ac:dyDescent="0.2">
      <c r="A100" s="88" t="s">
        <v>425</v>
      </c>
      <c r="B100"/>
      <c r="C100"/>
      <c r="D100"/>
      <c r="E100"/>
      <c r="F100"/>
      <c r="G100"/>
    </row>
    <row r="101" spans="1:10" s="9" customFormat="1" ht="12.75" customHeight="1" x14ac:dyDescent="0.2">
      <c r="A101" s="4"/>
    </row>
    <row r="102" spans="1:10" s="9" customFormat="1" ht="12.75" customHeight="1" x14ac:dyDescent="0.2">
      <c r="A102" s="4" t="s">
        <v>426</v>
      </c>
    </row>
    <row r="103" spans="1:10" s="9" customFormat="1" ht="12.75" customHeight="1" x14ac:dyDescent="0.2">
      <c r="A103" s="1" t="s">
        <v>427</v>
      </c>
      <c r="B103" s="1"/>
      <c r="C103" s="110"/>
      <c r="D103" s="1"/>
      <c r="E103" s="1"/>
      <c r="F103" s="1"/>
      <c r="G103" s="1"/>
      <c r="H103"/>
      <c r="I103"/>
      <c r="J103"/>
    </row>
    <row r="104" spans="1:10" s="9" customFormat="1" ht="12.75" customHeight="1" x14ac:dyDescent="0.2">
      <c r="A104" s="4"/>
    </row>
    <row r="105" spans="1:10" ht="12.75" customHeight="1" x14ac:dyDescent="0.2">
      <c r="A105" s="4" t="s">
        <v>428</v>
      </c>
      <c r="C105" s="15"/>
      <c r="D105" s="393" t="s">
        <v>441</v>
      </c>
    </row>
    <row r="106" spans="1:10" ht="12.75" customHeight="1" x14ac:dyDescent="0.2">
      <c r="A106" s="4"/>
      <c r="C106" s="16"/>
    </row>
    <row r="107" spans="1:10" ht="12.75" customHeight="1" x14ac:dyDescent="0.2">
      <c r="A107" s="1" t="s">
        <v>429</v>
      </c>
      <c r="B107" s="1"/>
      <c r="C107" s="110"/>
      <c r="D107" s="1"/>
      <c r="E107" s="4">
        <f>G14</f>
        <v>25</v>
      </c>
      <c r="F107" s="1" t="s">
        <v>352</v>
      </c>
    </row>
    <row r="108" spans="1:10" ht="12.75" customHeight="1" x14ac:dyDescent="0.2">
      <c r="A108" s="1"/>
      <c r="B108" s="1"/>
      <c r="C108" s="110"/>
      <c r="D108" s="1"/>
      <c r="E108" s="4"/>
      <c r="F108" s="1"/>
    </row>
    <row r="109" spans="1:10" s="88" customFormat="1" ht="11.25" customHeight="1" x14ac:dyDescent="0.2">
      <c r="A109" s="88" t="s">
        <v>430</v>
      </c>
    </row>
    <row r="110" spans="1:10" s="88" customFormat="1" ht="11.25" customHeight="1" x14ac:dyDescent="0.2">
      <c r="A110" s="88" t="s">
        <v>431</v>
      </c>
    </row>
    <row r="111" spans="1:10" s="88" customFormat="1" ht="11.25" customHeight="1" x14ac:dyDescent="0.2">
      <c r="A111" s="88" t="s">
        <v>432</v>
      </c>
    </row>
    <row r="113" spans="1:8" s="88" customFormat="1" ht="11.25" customHeight="1" x14ac:dyDescent="0.2">
      <c r="A113" s="88" t="s">
        <v>433</v>
      </c>
    </row>
    <row r="114" spans="1:8" s="88" customFormat="1" ht="11.25" customHeight="1" x14ac:dyDescent="0.2">
      <c r="A114" s="88" t="s">
        <v>434</v>
      </c>
    </row>
    <row r="115" spans="1:8" s="88" customFormat="1" ht="11.25" customHeight="1" x14ac:dyDescent="0.2">
      <c r="A115" s="88" t="s">
        <v>435</v>
      </c>
    </row>
    <row r="116" spans="1:8" s="88" customFormat="1" ht="11.25" customHeight="1" x14ac:dyDescent="0.2">
      <c r="A116" s="88" t="s">
        <v>436</v>
      </c>
    </row>
    <row r="117" spans="1:8" s="88" customFormat="1" ht="11.25" customHeight="1" x14ac:dyDescent="0.2">
      <c r="A117" s="88" t="s">
        <v>437</v>
      </c>
      <c r="H117" s="386">
        <f>D59</f>
        <v>0</v>
      </c>
    </row>
    <row r="118" spans="1:8" s="88" customFormat="1" ht="11.25" customHeight="1" x14ac:dyDescent="0.2">
      <c r="A118" s="88" t="s">
        <v>438</v>
      </c>
      <c r="H118" s="387"/>
    </row>
    <row r="119" spans="1:8" s="88" customFormat="1" ht="11.25" customHeight="1" x14ac:dyDescent="0.2">
      <c r="H119" s="387"/>
    </row>
    <row r="120" spans="1:8" s="88" customFormat="1" ht="11.25" customHeight="1" x14ac:dyDescent="0.2">
      <c r="A120" s="88" t="s">
        <v>439</v>
      </c>
      <c r="H120" s="387"/>
    </row>
  </sheetData>
  <sheetProtection selectLockedCells="1" selectUnlockedCells="1"/>
  <mergeCells count="1">
    <mergeCell ref="D56:F56"/>
  </mergeCells>
  <hyperlinks>
    <hyperlink ref="E9" r:id="rId1" xr:uid="{AB00290C-26F9-44F4-B4BC-53067ED350FF}"/>
    <hyperlink ref="E10" r:id="rId2" xr:uid="{7E93D390-43BC-41FB-B907-6084C5036AC3}"/>
    <hyperlink ref="D105" r:id="rId3" xr:uid="{28FD3253-20B1-4513-9AB5-7D3C7D695E6A}"/>
  </hyperlinks>
  <pageMargins left="0.78749999999999998" right="0.78749999999999998" top="0.98402777777777772" bottom="0.98402777777777772" header="0.51180555555555551" footer="0.51180555555555551"/>
  <pageSetup paperSize="9" scale="48" firstPageNumber="0" fitToHeight="0" orientation="portrait" horizontalDpi="300" verticalDpi="300" r:id="rId4"/>
  <headerFooter alignWithMargins="0"/>
  <rowBreaks count="1" manualBreakCount="1">
    <brk id="90"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28</vt:i4>
      </vt:variant>
    </vt:vector>
  </HeadingPairs>
  <TitlesOfParts>
    <vt:vector size="31" baseType="lpstr">
      <vt:lpstr>Test de compensation</vt:lpstr>
      <vt:lpstr>Calculs détaillés</vt:lpstr>
      <vt:lpstr>Notice explicative</vt:lpstr>
      <vt:lpstr>'Test de compensation'!Excel_BuiltIn_Print_Area</vt:lpstr>
      <vt:lpstr>'Calculs détaillés'!Z_1330B1EB_D6B5_4145_AD9D_B75831D2D439__wvu_PrintArea</vt:lpstr>
      <vt:lpstr>'Test de compensation'!Z_1330B1EB_D6B5_4145_AD9D_B75831D2D439__wvu_PrintArea</vt:lpstr>
      <vt:lpstr>'Calculs détaillés'!Z_26C1AF17_D3E4_4547_92D2_C89E7F560B74__wvu_Cols</vt:lpstr>
      <vt:lpstr>'Test de compensation'!Z_26C1AF17_D3E4_4547_92D2_C89E7F560B74__wvu_PrintArea</vt:lpstr>
      <vt:lpstr>'Test de compensation'!Z_4EB177F3_F4D3_41FA_A7ED_DA74984F2109__wvu_PrintArea</vt:lpstr>
      <vt:lpstr>'Calculs détaillés'!Z_5333055B_B1F1_457A_8AF1_DE36B34ACBA7__wvu_PrintArea</vt:lpstr>
      <vt:lpstr>'Test de compensation'!Z_5333055B_B1F1_457A_8AF1_DE36B34ACBA7__wvu_PrintArea</vt:lpstr>
      <vt:lpstr>'Calculs détaillés'!Z_634CB27E_6174_4933_AFE6_F3269E494A87__wvu_PrintArea</vt:lpstr>
      <vt:lpstr>'Test de compensation'!Z_634CB27E_6174_4933_AFE6_F3269E494A87__wvu_PrintArea</vt:lpstr>
      <vt:lpstr>'Calculs détaillés'!Z_6856F346_CE36_4225_9C8C_23291F29B277__wvu_PrintArea</vt:lpstr>
      <vt:lpstr>'Test de compensation'!Z_6856F346_CE36_4225_9C8C_23291F29B277__wvu_PrintArea</vt:lpstr>
      <vt:lpstr>'Calculs détaillés'!Z_72E6A889_852D_4F52_BB9A_47008E4DA803__wvu_PrintArea</vt:lpstr>
      <vt:lpstr>'Test de compensation'!Z_72E6A889_852D_4F52_BB9A_47008E4DA803__wvu_PrintArea</vt:lpstr>
      <vt:lpstr>'Calculs détaillés'!Z_77443461_F99B_4B08_B0A4_4162BB35D233__wvu_PrintArea</vt:lpstr>
      <vt:lpstr>'Test de compensation'!Z_77443461_F99B_4B08_B0A4_4162BB35D233__wvu_PrintArea</vt:lpstr>
      <vt:lpstr>'Calculs détaillés'!Z_8795FEFB_389F_4479_B164_D96CADDEFAAF__wvu_PrintArea</vt:lpstr>
      <vt:lpstr>'Test de compensation'!Z_8795FEFB_389F_4479_B164_D96CADDEFAAF__wvu_PrintArea</vt:lpstr>
      <vt:lpstr>'Calculs détaillés'!Z_8EC9B7B9_8071_418F_A05B_40EF536E5ABE__wvu_PrintArea</vt:lpstr>
      <vt:lpstr>'Test de compensation'!Z_8EC9B7B9_8071_418F_A05B_40EF536E5ABE__wvu_PrintArea</vt:lpstr>
      <vt:lpstr>'Calculs détaillés'!Z_ADC4E5AD_2FF8_4A44_B31C_A9E914D70A09__wvu_PrintArea</vt:lpstr>
      <vt:lpstr>'Test de compensation'!Z_ADC4E5AD_2FF8_4A44_B31C_A9E914D70A09__wvu_PrintArea</vt:lpstr>
      <vt:lpstr>'Calculs détaillés'!Z_D5CA7B6B_8807_4FB4_883F_67B4DEC32F74__wvu_PrintArea</vt:lpstr>
      <vt:lpstr>'Test de compensation'!Z_D5CA7B6B_8807_4FB4_883F_67B4DEC32F74__wvu_PrintArea</vt:lpstr>
      <vt:lpstr>'Calculs détaillés'!Z_EB644E58_B216_4611_9AE5_A9E5F86AC7F7__wvu_PrintArea</vt:lpstr>
      <vt:lpstr>'Test de compensation'!Z_EB644E58_B216_4611_9AE5_A9E5F86AC7F7__wvu_PrintArea</vt:lpstr>
      <vt:lpstr>'Calculs détaillés'!Zone_d_impression</vt:lpstr>
      <vt:lpstr>'Test de compensation'!Zone_d_impression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OUAZAN Stéphane</dc:creator>
  <cp:lastModifiedBy>PAPIN Marie</cp:lastModifiedBy>
  <cp:lastPrinted>2025-01-29T15:58:29Z</cp:lastPrinted>
  <dcterms:created xsi:type="dcterms:W3CDTF">2019-09-02T13:18:05Z</dcterms:created>
  <dcterms:modified xsi:type="dcterms:W3CDTF">2025-02-12T08:42:42Z</dcterms:modified>
</cp:coreProperties>
</file>